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idg5039\OneDrive - Continental AG\Documents\BB\SBBM\Webseite\World Cup\Downloads\"/>
    </mc:Choice>
  </mc:AlternateContent>
  <xr:revisionPtr revIDLastSave="90" documentId="13_ncr:1_{08E8B59B-424D-4943-B18D-F0C5C11AD612}" xr6:coauthVersionLast="36" xr6:coauthVersionMax="40" xr10:uidLastSave="{E2F131FB-BBA8-4F7A-918F-625839F7A51F}"/>
  <bookViews>
    <workbookView xWindow="735" yWindow="1320" windowWidth="26445" windowHeight="18735" xr2:uid="{00000000-000D-0000-FFFF-FFFF00000000}"/>
  </bookViews>
  <sheets>
    <sheet name="Coach_1" sheetId="3" r:id="rId1"/>
  </sheets>
  <definedNames>
    <definedName name="_xlnm.Print_Area" localSheetId="0">Coach_1!$B$2:$Q$32</definedName>
    <definedName name="Playerlist">Coach_1!$A$101:$L$300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Q6" i="3" l="1"/>
  <c r="DQ8" i="3"/>
  <c r="CZ6" i="3"/>
  <c r="CZ8" i="3"/>
  <c r="CI6" i="3"/>
  <c r="CI8" i="3"/>
  <c r="S23" i="3"/>
  <c r="S21" i="3"/>
  <c r="S20" i="3"/>
  <c r="S19" i="3"/>
  <c r="S18" i="3"/>
  <c r="S17" i="3"/>
  <c r="S16" i="3"/>
  <c r="S15" i="3"/>
  <c r="S14" i="3"/>
  <c r="S13" i="3"/>
  <c r="S12" i="3"/>
  <c r="S11" i="3"/>
  <c r="S10" i="3"/>
  <c r="R23" i="3" l="1"/>
  <c r="V23" i="3" s="1"/>
  <c r="DQ5" i="3"/>
  <c r="DQ9" i="3" s="1"/>
  <c r="CI5" i="3"/>
  <c r="CZ5" i="3"/>
  <c r="AB23" i="3"/>
  <c r="AA23" i="3"/>
  <c r="AC23" i="3"/>
  <c r="Y23" i="3"/>
  <c r="U23" i="3"/>
  <c r="AD23" i="3"/>
  <c r="Z23" i="3"/>
  <c r="W23" i="3" l="1"/>
  <c r="CZ10" i="3"/>
  <c r="CZ4" i="3"/>
  <c r="CZ9" i="3"/>
  <c r="CI4" i="3"/>
  <c r="CI10" i="3"/>
  <c r="CI9" i="3"/>
  <c r="DQ4" i="3"/>
  <c r="DQ10" i="3"/>
  <c r="X23" i="3"/>
  <c r="DQ32" i="3" l="1"/>
  <c r="DQ36" i="3"/>
  <c r="DQ40" i="3"/>
  <c r="DQ44" i="3"/>
  <c r="DQ48" i="3"/>
  <c r="DQ52" i="3"/>
  <c r="DQ15" i="3"/>
  <c r="DQ19" i="3"/>
  <c r="DQ23" i="3"/>
  <c r="DQ27" i="3"/>
  <c r="DQ31" i="3"/>
  <c r="DQ33" i="3"/>
  <c r="DQ37" i="3"/>
  <c r="DQ41" i="3"/>
  <c r="DQ45" i="3"/>
  <c r="DQ49" i="3"/>
  <c r="DQ12" i="3"/>
  <c r="DQ16" i="3"/>
  <c r="DQ20" i="3"/>
  <c r="DQ24" i="3"/>
  <c r="DQ28" i="3"/>
  <c r="DQ34" i="3"/>
  <c r="DQ38" i="3"/>
  <c r="DQ42" i="3"/>
  <c r="DQ46" i="3"/>
  <c r="DQ50" i="3"/>
  <c r="DQ13" i="3"/>
  <c r="DQ17" i="3"/>
  <c r="DQ21" i="3"/>
  <c r="DQ25" i="3"/>
  <c r="DQ29" i="3"/>
  <c r="DQ35" i="3"/>
  <c r="DQ51" i="3"/>
  <c r="DQ26" i="3"/>
  <c r="DQ39" i="3"/>
  <c r="DQ14" i="3"/>
  <c r="DQ30" i="3"/>
  <c r="DQ43" i="3"/>
  <c r="DQ18" i="3"/>
  <c r="DQ47" i="3"/>
  <c r="DQ22" i="3"/>
  <c r="CZ34" i="3"/>
  <c r="CZ38" i="3"/>
  <c r="CZ42" i="3"/>
  <c r="CZ46" i="3"/>
  <c r="CZ50" i="3"/>
  <c r="CZ13" i="3"/>
  <c r="CZ17" i="3"/>
  <c r="CZ21" i="3"/>
  <c r="CZ25" i="3"/>
  <c r="CZ29" i="3"/>
  <c r="CZ35" i="3"/>
  <c r="CZ39" i="3"/>
  <c r="CZ43" i="3"/>
  <c r="CZ47" i="3"/>
  <c r="CZ51" i="3"/>
  <c r="CZ14" i="3"/>
  <c r="CZ18" i="3"/>
  <c r="CZ22" i="3"/>
  <c r="CZ26" i="3"/>
  <c r="CZ30" i="3"/>
  <c r="CZ32" i="3"/>
  <c r="CZ36" i="3"/>
  <c r="CZ40" i="3"/>
  <c r="CZ44" i="3"/>
  <c r="CZ48" i="3"/>
  <c r="CZ52" i="3"/>
  <c r="CZ15" i="3"/>
  <c r="CZ19" i="3"/>
  <c r="CZ23" i="3"/>
  <c r="CZ27" i="3"/>
  <c r="CZ31" i="3"/>
  <c r="CZ45" i="3"/>
  <c r="CZ20" i="3"/>
  <c r="CZ33" i="3"/>
  <c r="CZ49" i="3"/>
  <c r="CZ24" i="3"/>
  <c r="CZ37" i="3"/>
  <c r="CZ12" i="3"/>
  <c r="CZ28" i="3"/>
  <c r="CZ41" i="3"/>
  <c r="CZ16" i="3"/>
  <c r="CI35" i="3"/>
  <c r="CI39" i="3"/>
  <c r="CI43" i="3"/>
  <c r="CI47" i="3"/>
  <c r="CI51" i="3"/>
  <c r="CI14" i="3"/>
  <c r="CI18" i="3"/>
  <c r="CI22" i="3"/>
  <c r="CI26" i="3"/>
  <c r="CI30" i="3"/>
  <c r="CI32" i="3"/>
  <c r="CI36" i="3"/>
  <c r="CI40" i="3"/>
  <c r="CI44" i="3"/>
  <c r="CI48" i="3"/>
  <c r="CI52" i="3"/>
  <c r="CI15" i="3"/>
  <c r="CI19" i="3"/>
  <c r="CI23" i="3"/>
  <c r="CI27" i="3"/>
  <c r="CI31" i="3"/>
  <c r="CI33" i="3"/>
  <c r="CI37" i="3"/>
  <c r="CI41" i="3"/>
  <c r="CI45" i="3"/>
  <c r="CI49" i="3"/>
  <c r="CI12" i="3"/>
  <c r="CI16" i="3"/>
  <c r="CI20" i="3"/>
  <c r="CI24" i="3"/>
  <c r="CI28" i="3"/>
  <c r="CI42" i="3"/>
  <c r="CI17" i="3"/>
  <c r="CI46" i="3"/>
  <c r="CI21" i="3"/>
  <c r="CI34" i="3"/>
  <c r="CI50" i="3"/>
  <c r="CI25" i="3"/>
  <c r="CI29" i="3"/>
  <c r="CI38" i="3"/>
  <c r="CI13" i="3"/>
  <c r="S22" i="3" l="1"/>
  <c r="S9" i="3"/>
  <c r="S8" i="3"/>
  <c r="S7" i="3"/>
  <c r="AA9" i="3" l="1"/>
  <c r="AC9" i="3" l="1"/>
  <c r="Y9" i="3"/>
  <c r="R9" i="3"/>
  <c r="U9" i="3"/>
  <c r="AD9" i="3"/>
  <c r="Z9" i="3"/>
  <c r="AB9" i="3"/>
  <c r="Y12" i="3" l="1"/>
  <c r="AC12" i="3"/>
  <c r="Z12" i="3"/>
  <c r="AD12" i="3"/>
  <c r="AB12" i="3"/>
  <c r="U12" i="3"/>
  <c r="R12" i="3"/>
  <c r="AA12" i="3"/>
  <c r="E31" i="3"/>
  <c r="DP8" i="3" l="1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T27" i="3" l="1"/>
  <c r="E30" i="3" s="1"/>
  <c r="E27" i="3"/>
  <c r="T26" i="3"/>
  <c r="E29" i="3" s="1"/>
  <c r="E26" i="3"/>
  <c r="T25" i="3"/>
  <c r="E25" i="3"/>
  <c r="E24" i="3"/>
  <c r="AJ22" i="3"/>
  <c r="AI22" i="3"/>
  <c r="AH22" i="3"/>
  <c r="AG22" i="3"/>
  <c r="AJ21" i="3"/>
  <c r="AI21" i="3"/>
  <c r="AH21" i="3"/>
  <c r="AG21" i="3"/>
  <c r="AF21" i="3"/>
  <c r="AJ20" i="3"/>
  <c r="AI20" i="3"/>
  <c r="AH20" i="3"/>
  <c r="AG20" i="3"/>
  <c r="AF20" i="3"/>
  <c r="AJ19" i="3"/>
  <c r="AI19" i="3"/>
  <c r="AH19" i="3"/>
  <c r="AG19" i="3"/>
  <c r="AF19" i="3"/>
  <c r="AJ18" i="3"/>
  <c r="AI18" i="3"/>
  <c r="AH18" i="3"/>
  <c r="AG18" i="3"/>
  <c r="AF18" i="3"/>
  <c r="AJ17" i="3"/>
  <c r="AI17" i="3"/>
  <c r="AH17" i="3"/>
  <c r="AG17" i="3"/>
  <c r="AJ16" i="3"/>
  <c r="AI16" i="3"/>
  <c r="AH16" i="3"/>
  <c r="AG16" i="3"/>
  <c r="AJ15" i="3"/>
  <c r="AI15" i="3"/>
  <c r="AH15" i="3"/>
  <c r="AG15" i="3"/>
  <c r="AI14" i="3"/>
  <c r="AH14" i="3"/>
  <c r="AG14" i="3"/>
  <c r="AF14" i="3"/>
  <c r="AI13" i="3"/>
  <c r="AJ12" i="3"/>
  <c r="AI12" i="3"/>
  <c r="AH12" i="3"/>
  <c r="AG12" i="3"/>
  <c r="AJ11" i="3"/>
  <c r="AG11" i="3"/>
  <c r="AJ10" i="3"/>
  <c r="AI10" i="3"/>
  <c r="AH10" i="3"/>
  <c r="AG10" i="3"/>
  <c r="AJ9" i="3"/>
  <c r="AI9" i="3"/>
  <c r="AH9" i="3"/>
  <c r="AG9" i="3"/>
  <c r="AJ8" i="3"/>
  <c r="AI8" i="3"/>
  <c r="AH8" i="3"/>
  <c r="AG8" i="3"/>
  <c r="AJ7" i="3"/>
  <c r="AI7" i="3"/>
  <c r="AH7" i="3"/>
  <c r="AG7" i="3"/>
  <c r="V6" i="3"/>
  <c r="DP5" i="3"/>
  <c r="CI7" i="3" l="1"/>
  <c r="CZ7" i="3"/>
  <c r="DQ7" i="3"/>
  <c r="AA13" i="3"/>
  <c r="AB13" i="3"/>
  <c r="Z13" i="3"/>
  <c r="AD13" i="3"/>
  <c r="U13" i="3"/>
  <c r="R13" i="3"/>
  <c r="Y13" i="3"/>
  <c r="AC13" i="3"/>
  <c r="DP10" i="3"/>
  <c r="DP9" i="3"/>
  <c r="DP4" i="3"/>
  <c r="Y16" i="3"/>
  <c r="AC16" i="3"/>
  <c r="Z16" i="3"/>
  <c r="AD16" i="3"/>
  <c r="AB16" i="3"/>
  <c r="AA16" i="3"/>
  <c r="U16" i="3"/>
  <c r="R16" i="3"/>
  <c r="V16" i="3" s="1"/>
  <c r="X16" i="3" s="1"/>
  <c r="Y20" i="3"/>
  <c r="AC20" i="3"/>
  <c r="Z20" i="3"/>
  <c r="AD20" i="3"/>
  <c r="AB20" i="3"/>
  <c r="AA20" i="3"/>
  <c r="U20" i="3"/>
  <c r="R20" i="3"/>
  <c r="V20" i="3" s="1"/>
  <c r="X20" i="3" s="1"/>
  <c r="Y10" i="3"/>
  <c r="AC10" i="3"/>
  <c r="U10" i="3"/>
  <c r="R10" i="3"/>
  <c r="V10" i="3" s="1"/>
  <c r="X10" i="3" s="1"/>
  <c r="Z10" i="3"/>
  <c r="AD10" i="3"/>
  <c r="AB10" i="3"/>
  <c r="AA10" i="3"/>
  <c r="AA15" i="3"/>
  <c r="R15" i="3"/>
  <c r="V15" i="3" s="1"/>
  <c r="AB15" i="3"/>
  <c r="Z15" i="3"/>
  <c r="AD15" i="3"/>
  <c r="U15" i="3"/>
  <c r="AC15" i="3"/>
  <c r="Y15" i="3"/>
  <c r="AA19" i="3"/>
  <c r="U19" i="3"/>
  <c r="AB19" i="3"/>
  <c r="Z19" i="3"/>
  <c r="AD19" i="3"/>
  <c r="R19" i="3"/>
  <c r="V19" i="3" s="1"/>
  <c r="X19" i="3" s="1"/>
  <c r="Y19" i="3"/>
  <c r="AC19" i="3"/>
  <c r="AA17" i="3"/>
  <c r="AB17" i="3"/>
  <c r="Z17" i="3"/>
  <c r="AD17" i="3"/>
  <c r="U17" i="3"/>
  <c r="R17" i="3"/>
  <c r="V17" i="3" s="1"/>
  <c r="AC17" i="3"/>
  <c r="Y17" i="3"/>
  <c r="AA21" i="3"/>
  <c r="AB21" i="3"/>
  <c r="Z21" i="3"/>
  <c r="AD21" i="3"/>
  <c r="U21" i="3"/>
  <c r="R21" i="3"/>
  <c r="V21" i="3" s="1"/>
  <c r="Y21" i="3"/>
  <c r="AC21" i="3"/>
  <c r="Y8" i="3"/>
  <c r="AC8" i="3"/>
  <c r="Z8" i="3"/>
  <c r="AD8" i="3"/>
  <c r="X8" i="3"/>
  <c r="AB8" i="3"/>
  <c r="U8" i="3"/>
  <c r="R8" i="3"/>
  <c r="V8" i="3" s="1"/>
  <c r="AA8" i="3"/>
  <c r="AA11" i="3"/>
  <c r="AB11" i="3"/>
  <c r="R11" i="3"/>
  <c r="V11" i="3" s="1"/>
  <c r="X11" i="3" s="1"/>
  <c r="Z11" i="3"/>
  <c r="AD11" i="3"/>
  <c r="U11" i="3"/>
  <c r="Y11" i="3"/>
  <c r="AC11" i="3"/>
  <c r="AB7" i="3"/>
  <c r="X7" i="3"/>
  <c r="U7" i="3"/>
  <c r="AA7" i="3"/>
  <c r="AC7" i="3"/>
  <c r="Y7" i="3"/>
  <c r="R7" i="3"/>
  <c r="Z7" i="3"/>
  <c r="AD7" i="3"/>
  <c r="Y14" i="3"/>
  <c r="AC14" i="3"/>
  <c r="U14" i="3"/>
  <c r="R14" i="3"/>
  <c r="V14" i="3" s="1"/>
  <c r="Z14" i="3"/>
  <c r="AD14" i="3"/>
  <c r="AB14" i="3"/>
  <c r="AA14" i="3"/>
  <c r="Y18" i="3"/>
  <c r="AC18" i="3"/>
  <c r="U18" i="3"/>
  <c r="R18" i="3"/>
  <c r="V18" i="3" s="1"/>
  <c r="X18" i="3" s="1"/>
  <c r="Z18" i="3"/>
  <c r="AD18" i="3"/>
  <c r="AB18" i="3"/>
  <c r="AA18" i="3"/>
  <c r="Y22" i="3"/>
  <c r="AC22" i="3"/>
  <c r="U22" i="3"/>
  <c r="Z22" i="3"/>
  <c r="AD22" i="3"/>
  <c r="AB22" i="3"/>
  <c r="R22" i="3"/>
  <c r="V22" i="3" s="1"/>
  <c r="X22" i="3" s="1"/>
  <c r="AA22" i="3"/>
  <c r="DK5" i="3"/>
  <c r="D28" i="3"/>
  <c r="E28" i="3"/>
  <c r="DF5" i="3"/>
  <c r="CF5" i="3"/>
  <c r="DG5" i="3"/>
  <c r="BY5" i="3"/>
  <c r="CE5" i="3"/>
  <c r="V13" i="3"/>
  <c r="CP5" i="3"/>
  <c r="DP7" i="3"/>
  <c r="DL7" i="3"/>
  <c r="DH7" i="3"/>
  <c r="DD7" i="3"/>
  <c r="CY7" i="3"/>
  <c r="CU7" i="3"/>
  <c r="CQ7" i="3"/>
  <c r="CM7" i="3"/>
  <c r="CH7" i="3"/>
  <c r="CD7" i="3"/>
  <c r="BZ7" i="3"/>
  <c r="BV7" i="3"/>
  <c r="DO7" i="3"/>
  <c r="DK7" i="3"/>
  <c r="DG7" i="3"/>
  <c r="DC7" i="3"/>
  <c r="CX7" i="3"/>
  <c r="CT7" i="3"/>
  <c r="CP7" i="3"/>
  <c r="CL7" i="3"/>
  <c r="CG7" i="3"/>
  <c r="CC7" i="3"/>
  <c r="BY7" i="3"/>
  <c r="BU7" i="3"/>
  <c r="CK7" i="3"/>
  <c r="BX7" i="3"/>
  <c r="DM7" i="3"/>
  <c r="DI7" i="3"/>
  <c r="DE7" i="3"/>
  <c r="DA7" i="3"/>
  <c r="CV7" i="3"/>
  <c r="CR7" i="3"/>
  <c r="CN7" i="3"/>
  <c r="CJ7" i="3"/>
  <c r="CE7" i="3"/>
  <c r="CA7" i="3"/>
  <c r="BW7" i="3"/>
  <c r="BS7" i="3"/>
  <c r="DN7" i="3"/>
  <c r="DJ7" i="3"/>
  <c r="DF7" i="3"/>
  <c r="DB7" i="3"/>
  <c r="CW7" i="3"/>
  <c r="CS7" i="3"/>
  <c r="CO7" i="3"/>
  <c r="CF7" i="3"/>
  <c r="CB7" i="3"/>
  <c r="BT7" i="3"/>
  <c r="DJ5" i="3"/>
  <c r="CB5" i="3"/>
  <c r="CS5" i="3"/>
  <c r="DN5" i="3"/>
  <c r="BX5" i="3"/>
  <c r="CV5" i="3"/>
  <c r="CO5" i="3"/>
  <c r="DB5" i="3"/>
  <c r="DM5" i="3"/>
  <c r="BA18" i="3"/>
  <c r="CW5" i="3"/>
  <c r="BC19" i="3"/>
  <c r="BC20" i="3"/>
  <c r="CK5" i="3"/>
  <c r="CT5" i="3"/>
  <c r="CY5" i="3"/>
  <c r="DO5" i="3"/>
  <c r="AY19" i="3"/>
  <c r="CG5" i="3"/>
  <c r="BC14" i="3"/>
  <c r="AY21" i="3"/>
  <c r="E4" i="3"/>
  <c r="BT5" i="3"/>
  <c r="CC5" i="3"/>
  <c r="CH5" i="3"/>
  <c r="CX5" i="3"/>
  <c r="V12" i="3"/>
  <c r="X12" i="3" s="1"/>
  <c r="BC21" i="3"/>
  <c r="T7" i="3"/>
  <c r="T8" i="3" s="1"/>
  <c r="T9" i="3" s="1"/>
  <c r="T10" i="3" s="1"/>
  <c r="T11" i="3" s="1"/>
  <c r="T12" i="3" s="1"/>
  <c r="T13" i="3" s="1"/>
  <c r="T14" i="3" s="1"/>
  <c r="T15" i="3" s="1"/>
  <c r="T16" i="3" s="1"/>
  <c r="T17" i="3" s="1"/>
  <c r="T18" i="3" s="1"/>
  <c r="T19" i="3" s="1"/>
  <c r="T20" i="3" s="1"/>
  <c r="T21" i="3" s="1"/>
  <c r="T22" i="3" s="1"/>
  <c r="T23" i="3" s="1"/>
  <c r="DA5" i="3"/>
  <c r="CJ5" i="3"/>
  <c r="BS5" i="3"/>
  <c r="DE5" i="3"/>
  <c r="CN5" i="3"/>
  <c r="BW5" i="3"/>
  <c r="BU5" i="3"/>
  <c r="DC5" i="3"/>
  <c r="DH5" i="3"/>
  <c r="CQ5" i="3"/>
  <c r="BZ5" i="3"/>
  <c r="DD5" i="3"/>
  <c r="CM5" i="3"/>
  <c r="BV5" i="3"/>
  <c r="CL5" i="3"/>
  <c r="V9" i="3"/>
  <c r="X9" i="3" s="1"/>
  <c r="DI5" i="3"/>
  <c r="CR5" i="3"/>
  <c r="CA5" i="3"/>
  <c r="V29" i="3"/>
  <c r="K29" i="3"/>
  <c r="K24" i="3"/>
  <c r="U29" i="3"/>
  <c r="O29" i="3"/>
  <c r="W29" i="3"/>
  <c r="M29" i="3"/>
  <c r="AX18" i="3"/>
  <c r="BC18" i="3"/>
  <c r="AY18" i="3"/>
  <c r="AX20" i="3"/>
  <c r="BA20" i="3"/>
  <c r="AY20" i="3"/>
  <c r="CD5" i="3"/>
  <c r="CU5" i="3"/>
  <c r="DL5" i="3"/>
  <c r="AX19" i="3"/>
  <c r="BA19" i="3"/>
  <c r="AX21" i="3"/>
  <c r="BA21" i="3"/>
  <c r="X14" i="3" l="1"/>
  <c r="X21" i="3"/>
  <c r="X17" i="3"/>
  <c r="X13" i="3"/>
  <c r="DP33" i="3"/>
  <c r="DP37" i="3"/>
  <c r="DP41" i="3"/>
  <c r="DP35" i="3"/>
  <c r="DP40" i="3"/>
  <c r="DP47" i="3"/>
  <c r="DP51" i="3"/>
  <c r="DP32" i="3"/>
  <c r="DP38" i="3"/>
  <c r="DP43" i="3"/>
  <c r="DP45" i="3"/>
  <c r="DP49" i="3"/>
  <c r="DP42" i="3"/>
  <c r="DP48" i="3"/>
  <c r="DP12" i="3"/>
  <c r="DP16" i="3"/>
  <c r="DP20" i="3"/>
  <c r="DP24" i="3"/>
  <c r="DP46" i="3"/>
  <c r="DP15" i="3"/>
  <c r="DP19" i="3"/>
  <c r="DP36" i="3"/>
  <c r="DP52" i="3"/>
  <c r="DP14" i="3"/>
  <c r="DP18" i="3"/>
  <c r="DP22" i="3"/>
  <c r="DP39" i="3"/>
  <c r="DP17" i="3"/>
  <c r="DP26" i="3"/>
  <c r="DP30" i="3"/>
  <c r="DP34" i="3"/>
  <c r="DP13" i="3"/>
  <c r="DP29" i="3"/>
  <c r="DP44" i="3"/>
  <c r="DP21" i="3"/>
  <c r="DP25" i="3"/>
  <c r="DP27" i="3"/>
  <c r="DP31" i="3"/>
  <c r="DP28" i="3"/>
  <c r="DP50" i="3"/>
  <c r="DP23" i="3"/>
  <c r="BF8" i="3"/>
  <c r="BL8" i="3" s="1"/>
  <c r="BF12" i="3"/>
  <c r="BF16" i="3"/>
  <c r="BF20" i="3"/>
  <c r="F22" i="3"/>
  <c r="J22" i="3"/>
  <c r="I8" i="3"/>
  <c r="H9" i="3"/>
  <c r="G10" i="3"/>
  <c r="F11" i="3"/>
  <c r="J11" i="3"/>
  <c r="I12" i="3"/>
  <c r="H13" i="3"/>
  <c r="G14" i="3"/>
  <c r="F15" i="3"/>
  <c r="J15" i="3"/>
  <c r="I16" i="3"/>
  <c r="H17" i="3"/>
  <c r="G18" i="3"/>
  <c r="F19" i="3"/>
  <c r="J19" i="3"/>
  <c r="I20" i="3"/>
  <c r="H21" i="3"/>
  <c r="I7" i="3"/>
  <c r="E22" i="3"/>
  <c r="E11" i="3"/>
  <c r="E15" i="3"/>
  <c r="E19" i="3"/>
  <c r="BF9" i="3"/>
  <c r="BF13" i="3"/>
  <c r="BF17" i="3"/>
  <c r="BF21" i="3"/>
  <c r="G22" i="3"/>
  <c r="F8" i="3"/>
  <c r="J8" i="3"/>
  <c r="I9" i="3"/>
  <c r="H10" i="3"/>
  <c r="G11" i="3"/>
  <c r="F12" i="3"/>
  <c r="J12" i="3"/>
  <c r="I13" i="3"/>
  <c r="H14" i="3"/>
  <c r="G15" i="3"/>
  <c r="F16" i="3"/>
  <c r="J16" i="3"/>
  <c r="I17" i="3"/>
  <c r="H18" i="3"/>
  <c r="G19" i="3"/>
  <c r="F20" i="3"/>
  <c r="J20" i="3"/>
  <c r="I21" i="3"/>
  <c r="H7" i="3"/>
  <c r="E8" i="3"/>
  <c r="E12" i="3"/>
  <c r="E16" i="3"/>
  <c r="E20" i="3"/>
  <c r="BF11" i="3"/>
  <c r="BF19" i="3"/>
  <c r="H8" i="3"/>
  <c r="G9" i="3"/>
  <c r="J10" i="3"/>
  <c r="H12" i="3"/>
  <c r="F14" i="3"/>
  <c r="I15" i="3"/>
  <c r="G17" i="3"/>
  <c r="J18" i="3"/>
  <c r="H20" i="3"/>
  <c r="J7" i="3"/>
  <c r="E10" i="3"/>
  <c r="E18" i="3"/>
  <c r="BF10" i="3"/>
  <c r="BF14" i="3"/>
  <c r="BF18" i="3"/>
  <c r="BF22" i="3"/>
  <c r="H22" i="3"/>
  <c r="G8" i="3"/>
  <c r="F9" i="3"/>
  <c r="J9" i="3"/>
  <c r="I10" i="3"/>
  <c r="H11" i="3"/>
  <c r="G12" i="3"/>
  <c r="F13" i="3"/>
  <c r="J13" i="3"/>
  <c r="I14" i="3"/>
  <c r="H15" i="3"/>
  <c r="G16" i="3"/>
  <c r="F17" i="3"/>
  <c r="J17" i="3"/>
  <c r="I18" i="3"/>
  <c r="H19" i="3"/>
  <c r="G20" i="3"/>
  <c r="F21" i="3"/>
  <c r="J21" i="3"/>
  <c r="G7" i="3"/>
  <c r="E9" i="3"/>
  <c r="E13" i="3"/>
  <c r="E17" i="3"/>
  <c r="E21" i="3"/>
  <c r="BF15" i="3"/>
  <c r="BF7" i="3"/>
  <c r="I22" i="3"/>
  <c r="F10" i="3"/>
  <c r="I11" i="3"/>
  <c r="G13" i="3"/>
  <c r="J14" i="3"/>
  <c r="H16" i="3"/>
  <c r="F18" i="3"/>
  <c r="I19" i="3"/>
  <c r="G21" i="3"/>
  <c r="F7" i="3"/>
  <c r="E14" i="3"/>
  <c r="E7" i="3"/>
  <c r="X15" i="3"/>
  <c r="CD4" i="3"/>
  <c r="CD10" i="3"/>
  <c r="CD9" i="3"/>
  <c r="BU10" i="3"/>
  <c r="BU9" i="3"/>
  <c r="BU4" i="3"/>
  <c r="DB9" i="3"/>
  <c r="DB4" i="3"/>
  <c r="DB10" i="3"/>
  <c r="DL10" i="3"/>
  <c r="DL4" i="3"/>
  <c r="DL9" i="3"/>
  <c r="BW4" i="3"/>
  <c r="BW9" i="3"/>
  <c r="BW10" i="3"/>
  <c r="CU10" i="3"/>
  <c r="CU9" i="3"/>
  <c r="CU4" i="3"/>
  <c r="CA4" i="3"/>
  <c r="CA9" i="3"/>
  <c r="CA10" i="3"/>
  <c r="CM10" i="3"/>
  <c r="CM4" i="3"/>
  <c r="CM9" i="3"/>
  <c r="DH10" i="3"/>
  <c r="DH9" i="3"/>
  <c r="DH4" i="3"/>
  <c r="DC10" i="3"/>
  <c r="DC9" i="3"/>
  <c r="DC4" i="3"/>
  <c r="CN4" i="3"/>
  <c r="CN9" i="3"/>
  <c r="CN10" i="3"/>
  <c r="BS4" i="3"/>
  <c r="BS12" i="3" s="1"/>
  <c r="BS9" i="3"/>
  <c r="BS10" i="3"/>
  <c r="CH10" i="3"/>
  <c r="CH4" i="3"/>
  <c r="CH9" i="3"/>
  <c r="CK9" i="3"/>
  <c r="CK4" i="3"/>
  <c r="CK10" i="3"/>
  <c r="DM4" i="3"/>
  <c r="DM9" i="3"/>
  <c r="DM10" i="3"/>
  <c r="CB9" i="3"/>
  <c r="CB10" i="3"/>
  <c r="CB4" i="3"/>
  <c r="CB46" i="3" s="1"/>
  <c r="CE4" i="3"/>
  <c r="CE23" i="3" s="1"/>
  <c r="CE9" i="3"/>
  <c r="CE10" i="3"/>
  <c r="DF9" i="3"/>
  <c r="DF4" i="3"/>
  <c r="DF10" i="3"/>
  <c r="DK10" i="3"/>
  <c r="DK9" i="3"/>
  <c r="DK4" i="3"/>
  <c r="DD10" i="3"/>
  <c r="DD4" i="3"/>
  <c r="DD9" i="3"/>
  <c r="BX9" i="3"/>
  <c r="BX10" i="3"/>
  <c r="BX4" i="3"/>
  <c r="BX25" i="3" s="1"/>
  <c r="DJ9" i="3"/>
  <c r="DJ4" i="3"/>
  <c r="DJ10" i="3"/>
  <c r="CR4" i="3"/>
  <c r="CR9" i="3"/>
  <c r="CR10" i="3"/>
  <c r="DE4" i="3"/>
  <c r="DE9" i="3"/>
  <c r="DE10" i="3"/>
  <c r="CJ4" i="3"/>
  <c r="CJ9" i="3"/>
  <c r="CJ10" i="3"/>
  <c r="CC10" i="3"/>
  <c r="CC9" i="3"/>
  <c r="CC4" i="3"/>
  <c r="DO10" i="3"/>
  <c r="DO9" i="3"/>
  <c r="DO4" i="3"/>
  <c r="BY10" i="3"/>
  <c r="BY9" i="3"/>
  <c r="BY4" i="3"/>
  <c r="DI4" i="3"/>
  <c r="DI10" i="3"/>
  <c r="DI9" i="3"/>
  <c r="BZ10" i="3"/>
  <c r="BZ4" i="3"/>
  <c r="BZ9" i="3"/>
  <c r="DA4" i="3"/>
  <c r="DA10" i="3"/>
  <c r="DA9" i="3"/>
  <c r="BT9" i="3"/>
  <c r="BT10" i="3"/>
  <c r="BT4" i="3"/>
  <c r="BT46" i="3" s="1"/>
  <c r="CY10" i="3"/>
  <c r="CY4" i="3"/>
  <c r="CY9" i="3"/>
  <c r="CW9" i="3"/>
  <c r="CW4" i="3"/>
  <c r="CW10" i="3"/>
  <c r="CO9" i="3"/>
  <c r="CO4" i="3"/>
  <c r="CO10" i="3"/>
  <c r="DN9" i="3"/>
  <c r="DN4" i="3"/>
  <c r="DN10" i="3"/>
  <c r="CP10" i="3"/>
  <c r="CP9" i="3"/>
  <c r="CP4" i="3"/>
  <c r="DG10" i="3"/>
  <c r="DG9" i="3"/>
  <c r="DG4" i="3"/>
  <c r="CL10" i="3"/>
  <c r="CL9" i="3"/>
  <c r="CL4" i="3"/>
  <c r="BV10" i="3"/>
  <c r="BV4" i="3"/>
  <c r="BV9" i="3"/>
  <c r="CQ10" i="3"/>
  <c r="CQ4" i="3"/>
  <c r="CQ9" i="3"/>
  <c r="CX10" i="3"/>
  <c r="CX9" i="3"/>
  <c r="CX4" i="3"/>
  <c r="CG10" i="3"/>
  <c r="CG9" i="3"/>
  <c r="CG4" i="3"/>
  <c r="CT10" i="3"/>
  <c r="CT9" i="3"/>
  <c r="CT4" i="3"/>
  <c r="CV4" i="3"/>
  <c r="CV9" i="3"/>
  <c r="CV10" i="3"/>
  <c r="CS9" i="3"/>
  <c r="CS10" i="3"/>
  <c r="CS4" i="3"/>
  <c r="CF9" i="3"/>
  <c r="CF10" i="3"/>
  <c r="CF4" i="3"/>
  <c r="CF56" i="3" s="1"/>
  <c r="W13" i="3"/>
  <c r="CB30" i="3"/>
  <c r="W20" i="3"/>
  <c r="W17" i="3"/>
  <c r="W8" i="3"/>
  <c r="W22" i="3"/>
  <c r="W11" i="3"/>
  <c r="W9" i="3"/>
  <c r="W14" i="3"/>
  <c r="W10" i="3"/>
  <c r="W16" i="3"/>
  <c r="W21" i="3"/>
  <c r="W15" i="3"/>
  <c r="W12" i="3"/>
  <c r="W18" i="3"/>
  <c r="W19" i="3"/>
  <c r="BB20" i="3"/>
  <c r="BE20" i="3"/>
  <c r="BD20" i="3"/>
  <c r="AZ20" i="3"/>
  <c r="BB18" i="3"/>
  <c r="BE18" i="3"/>
  <c r="BD18" i="3"/>
  <c r="AZ18" i="3"/>
  <c r="BB21" i="3"/>
  <c r="BE21" i="3"/>
  <c r="AZ21" i="3"/>
  <c r="BD21" i="3"/>
  <c r="BB19" i="3"/>
  <c r="BE19" i="3"/>
  <c r="AZ19" i="3"/>
  <c r="BD19" i="3"/>
  <c r="V7" i="3"/>
  <c r="W7" i="3" s="1"/>
  <c r="CV15" i="3" l="1"/>
  <c r="CV12" i="3"/>
  <c r="CV16" i="3"/>
  <c r="CV17" i="3"/>
  <c r="CV21" i="3"/>
  <c r="CV25" i="3"/>
  <c r="CV29" i="3"/>
  <c r="CV33" i="3"/>
  <c r="CV37" i="3"/>
  <c r="CV41" i="3"/>
  <c r="CV45" i="3"/>
  <c r="CV49" i="3"/>
  <c r="CV14" i="3"/>
  <c r="CV20" i="3"/>
  <c r="CV24" i="3"/>
  <c r="CV28" i="3"/>
  <c r="CV32" i="3"/>
  <c r="CV36" i="3"/>
  <c r="CV40" i="3"/>
  <c r="CV44" i="3"/>
  <c r="CV48" i="3"/>
  <c r="CV52" i="3"/>
  <c r="CV13" i="3"/>
  <c r="CV18" i="3"/>
  <c r="CV19" i="3"/>
  <c r="CV22" i="3"/>
  <c r="CV26" i="3"/>
  <c r="CV30" i="3"/>
  <c r="CV34" i="3"/>
  <c r="CV38" i="3"/>
  <c r="CV42" i="3"/>
  <c r="CV46" i="3"/>
  <c r="CV50" i="3"/>
  <c r="CV31" i="3"/>
  <c r="CV47" i="3"/>
  <c r="CV27" i="3"/>
  <c r="CV43" i="3"/>
  <c r="CV23" i="3"/>
  <c r="CV39" i="3"/>
  <c r="CV35" i="3"/>
  <c r="CV51" i="3"/>
  <c r="CP13" i="3"/>
  <c r="CP17" i="3"/>
  <c r="CP12" i="3"/>
  <c r="CP14" i="3"/>
  <c r="CP18" i="3"/>
  <c r="CP19" i="3"/>
  <c r="CP23" i="3"/>
  <c r="CP27" i="3"/>
  <c r="CP31" i="3"/>
  <c r="CP35" i="3"/>
  <c r="CP39" i="3"/>
  <c r="CP43" i="3"/>
  <c r="CP47" i="3"/>
  <c r="CP51" i="3"/>
  <c r="CP16" i="3"/>
  <c r="CP22" i="3"/>
  <c r="CP26" i="3"/>
  <c r="CP30" i="3"/>
  <c r="CP34" i="3"/>
  <c r="CP38" i="3"/>
  <c r="CP42" i="3"/>
  <c r="CP46" i="3"/>
  <c r="CP50" i="3"/>
  <c r="CP20" i="3"/>
  <c r="CP24" i="3"/>
  <c r="CP28" i="3"/>
  <c r="CP32" i="3"/>
  <c r="CP36" i="3"/>
  <c r="CP40" i="3"/>
  <c r="CP44" i="3"/>
  <c r="CP48" i="3"/>
  <c r="CP52" i="3"/>
  <c r="CP25" i="3"/>
  <c r="CP41" i="3"/>
  <c r="CP21" i="3"/>
  <c r="CP37" i="3"/>
  <c r="CP33" i="3"/>
  <c r="CP49" i="3"/>
  <c r="CP15" i="3"/>
  <c r="CP29" i="3"/>
  <c r="CP45" i="3"/>
  <c r="DI34" i="3"/>
  <c r="DI38" i="3"/>
  <c r="DI42" i="3"/>
  <c r="DI33" i="3"/>
  <c r="DI39" i="3"/>
  <c r="DI44" i="3"/>
  <c r="DI48" i="3"/>
  <c r="DI52" i="3"/>
  <c r="DI12" i="3"/>
  <c r="DI36" i="3"/>
  <c r="DI41" i="3"/>
  <c r="DI46" i="3"/>
  <c r="DI50" i="3"/>
  <c r="DI49" i="3"/>
  <c r="DI13" i="3"/>
  <c r="DI17" i="3"/>
  <c r="DI21" i="3"/>
  <c r="DI25" i="3"/>
  <c r="DI32" i="3"/>
  <c r="DI37" i="3"/>
  <c r="DI47" i="3"/>
  <c r="DI16" i="3"/>
  <c r="DI20" i="3"/>
  <c r="DI35" i="3"/>
  <c r="DI40" i="3"/>
  <c r="DI45" i="3"/>
  <c r="DI15" i="3"/>
  <c r="DI19" i="3"/>
  <c r="DI23" i="3"/>
  <c r="DI27" i="3"/>
  <c r="DI31" i="3"/>
  <c r="DI43" i="3"/>
  <c r="DI26" i="3"/>
  <c r="DI30" i="3"/>
  <c r="DI51" i="3"/>
  <c r="DI14" i="3"/>
  <c r="DI22" i="3"/>
  <c r="DI28" i="3"/>
  <c r="DI18" i="3"/>
  <c r="DI24" i="3"/>
  <c r="DI29" i="3"/>
  <c r="CJ36" i="3"/>
  <c r="CJ40" i="3"/>
  <c r="CJ44" i="3"/>
  <c r="CJ48" i="3"/>
  <c r="CJ52" i="3"/>
  <c r="CJ14" i="3"/>
  <c r="CJ18" i="3"/>
  <c r="CJ22" i="3"/>
  <c r="CJ26" i="3"/>
  <c r="CJ30" i="3"/>
  <c r="CJ33" i="3"/>
  <c r="CJ37" i="3"/>
  <c r="CJ41" i="3"/>
  <c r="CJ45" i="3"/>
  <c r="CJ49" i="3"/>
  <c r="CJ32" i="3"/>
  <c r="CJ15" i="3"/>
  <c r="CJ19" i="3"/>
  <c r="CJ23" i="3"/>
  <c r="CJ27" i="3"/>
  <c r="CJ12" i="3"/>
  <c r="CJ35" i="3"/>
  <c r="CJ39" i="3"/>
  <c r="CJ43" i="3"/>
  <c r="CJ47" i="3"/>
  <c r="CJ51" i="3"/>
  <c r="CJ13" i="3"/>
  <c r="CJ17" i="3"/>
  <c r="CJ21" i="3"/>
  <c r="CJ25" i="3"/>
  <c r="CJ29" i="3"/>
  <c r="CJ34" i="3"/>
  <c r="CJ50" i="3"/>
  <c r="CJ24" i="3"/>
  <c r="CJ38" i="3"/>
  <c r="CJ31" i="3"/>
  <c r="CJ28" i="3"/>
  <c r="CJ42" i="3"/>
  <c r="CJ16" i="3"/>
  <c r="CJ46" i="3"/>
  <c r="CJ20" i="3"/>
  <c r="DJ35" i="3"/>
  <c r="DJ39" i="3"/>
  <c r="DJ43" i="3"/>
  <c r="DJ34" i="3"/>
  <c r="DJ40" i="3"/>
  <c r="DJ45" i="3"/>
  <c r="DJ49" i="3"/>
  <c r="DJ32" i="3"/>
  <c r="DJ37" i="3"/>
  <c r="DJ42" i="3"/>
  <c r="DJ47" i="3"/>
  <c r="DJ51" i="3"/>
  <c r="DJ36" i="3"/>
  <c r="DJ41" i="3"/>
  <c r="DJ50" i="3"/>
  <c r="DJ14" i="3"/>
  <c r="DJ18" i="3"/>
  <c r="DJ22" i="3"/>
  <c r="DJ44" i="3"/>
  <c r="DJ48" i="3"/>
  <c r="DJ12" i="3"/>
  <c r="DJ13" i="3"/>
  <c r="DJ17" i="3"/>
  <c r="DJ46" i="3"/>
  <c r="DJ16" i="3"/>
  <c r="DJ20" i="3"/>
  <c r="DJ24" i="3"/>
  <c r="DJ21" i="3"/>
  <c r="DJ28" i="3"/>
  <c r="DJ52" i="3"/>
  <c r="DJ27" i="3"/>
  <c r="DJ31" i="3"/>
  <c r="DJ33" i="3"/>
  <c r="DJ15" i="3"/>
  <c r="DJ23" i="3"/>
  <c r="DJ29" i="3"/>
  <c r="DJ25" i="3"/>
  <c r="DJ30" i="3"/>
  <c r="DJ38" i="3"/>
  <c r="DJ26" i="3"/>
  <c r="DJ19" i="3"/>
  <c r="DD33" i="3"/>
  <c r="DD37" i="3"/>
  <c r="DD41" i="3"/>
  <c r="DD45" i="3"/>
  <c r="DD34" i="3"/>
  <c r="DD39" i="3"/>
  <c r="DD44" i="3"/>
  <c r="DD47" i="3"/>
  <c r="DD51" i="3"/>
  <c r="DD32" i="3"/>
  <c r="DD36" i="3"/>
  <c r="DD42" i="3"/>
  <c r="DD49" i="3"/>
  <c r="DD13" i="3"/>
  <c r="DD35" i="3"/>
  <c r="DD40" i="3"/>
  <c r="DD52" i="3"/>
  <c r="DD16" i="3"/>
  <c r="DD20" i="3"/>
  <c r="DD24" i="3"/>
  <c r="DD38" i="3"/>
  <c r="DD43" i="3"/>
  <c r="DD50" i="3"/>
  <c r="DD15" i="3"/>
  <c r="DD19" i="3"/>
  <c r="DD48" i="3"/>
  <c r="DD12" i="3"/>
  <c r="DD14" i="3"/>
  <c r="DD18" i="3"/>
  <c r="DD22" i="3"/>
  <c r="DD23" i="3"/>
  <c r="DD30" i="3"/>
  <c r="DD46" i="3"/>
  <c r="DD17" i="3"/>
  <c r="DD21" i="3"/>
  <c r="DD26" i="3"/>
  <c r="DD29" i="3"/>
  <c r="DD25" i="3"/>
  <c r="DD27" i="3"/>
  <c r="DD31" i="3"/>
  <c r="DD28" i="3"/>
  <c r="DF35" i="3"/>
  <c r="DF39" i="3"/>
  <c r="DF43" i="3"/>
  <c r="DF36" i="3"/>
  <c r="DF41" i="3"/>
  <c r="DF49" i="3"/>
  <c r="DF13" i="3"/>
  <c r="DF33" i="3"/>
  <c r="DF38" i="3"/>
  <c r="DF44" i="3"/>
  <c r="DF47" i="3"/>
  <c r="DF51" i="3"/>
  <c r="DF32" i="3"/>
  <c r="DF37" i="3"/>
  <c r="DF42" i="3"/>
  <c r="DF46" i="3"/>
  <c r="DF14" i="3"/>
  <c r="DF18" i="3"/>
  <c r="DF22" i="3"/>
  <c r="DF26" i="3"/>
  <c r="DF40" i="3"/>
  <c r="DF45" i="3"/>
  <c r="DF52" i="3"/>
  <c r="DF17" i="3"/>
  <c r="DF50" i="3"/>
  <c r="DF16" i="3"/>
  <c r="DF20" i="3"/>
  <c r="DF24" i="3"/>
  <c r="DF34" i="3"/>
  <c r="DF25" i="3"/>
  <c r="DF28" i="3"/>
  <c r="DF48" i="3"/>
  <c r="DF12" i="3"/>
  <c r="DF19" i="3"/>
  <c r="DF23" i="3"/>
  <c r="DF27" i="3"/>
  <c r="DF31" i="3"/>
  <c r="DF29" i="3"/>
  <c r="DF21" i="3"/>
  <c r="DF30" i="3"/>
  <c r="DF15" i="3"/>
  <c r="DL33" i="3"/>
  <c r="DL37" i="3"/>
  <c r="DL41" i="3"/>
  <c r="DL36" i="3"/>
  <c r="DL42" i="3"/>
  <c r="DL47" i="3"/>
  <c r="DL51" i="3"/>
  <c r="DL34" i="3"/>
  <c r="DL39" i="3"/>
  <c r="DL44" i="3"/>
  <c r="DL45" i="3"/>
  <c r="DL49" i="3"/>
  <c r="DL38" i="3"/>
  <c r="DL43" i="3"/>
  <c r="DL52" i="3"/>
  <c r="DL16" i="3"/>
  <c r="DL20" i="3"/>
  <c r="DL24" i="3"/>
  <c r="DL50" i="3"/>
  <c r="DL15" i="3"/>
  <c r="DL19" i="3"/>
  <c r="DL32" i="3"/>
  <c r="DL48" i="3"/>
  <c r="DL12" i="3"/>
  <c r="DL14" i="3"/>
  <c r="DL18" i="3"/>
  <c r="DL22" i="3"/>
  <c r="DL13" i="3"/>
  <c r="DL23" i="3"/>
  <c r="DL25" i="3"/>
  <c r="DL26" i="3"/>
  <c r="DL30" i="3"/>
  <c r="DL40" i="3"/>
  <c r="DL21" i="3"/>
  <c r="DL29" i="3"/>
  <c r="DL17" i="3"/>
  <c r="DL27" i="3"/>
  <c r="DL31" i="3"/>
  <c r="DL35" i="3"/>
  <c r="DL46" i="3"/>
  <c r="DL28" i="3"/>
  <c r="CX13" i="3"/>
  <c r="CX17" i="3"/>
  <c r="CX12" i="3"/>
  <c r="CX14" i="3"/>
  <c r="CX18" i="3"/>
  <c r="CX23" i="3"/>
  <c r="CX27" i="3"/>
  <c r="CX31" i="3"/>
  <c r="CX35" i="3"/>
  <c r="CX39" i="3"/>
  <c r="CX43" i="3"/>
  <c r="CX47" i="3"/>
  <c r="CX51" i="3"/>
  <c r="CX16" i="3"/>
  <c r="CX19" i="3"/>
  <c r="CX22" i="3"/>
  <c r="CX26" i="3"/>
  <c r="CX30" i="3"/>
  <c r="CX34" i="3"/>
  <c r="CX38" i="3"/>
  <c r="CX42" i="3"/>
  <c r="CX46" i="3"/>
  <c r="CX50" i="3"/>
  <c r="CX20" i="3"/>
  <c r="CX24" i="3"/>
  <c r="CX28" i="3"/>
  <c r="CX32" i="3"/>
  <c r="CX36" i="3"/>
  <c r="CX40" i="3"/>
  <c r="CX44" i="3"/>
  <c r="CX48" i="3"/>
  <c r="CX52" i="3"/>
  <c r="CX15" i="3"/>
  <c r="CX33" i="3"/>
  <c r="CX49" i="3"/>
  <c r="CX29" i="3"/>
  <c r="CX45" i="3"/>
  <c r="CX25" i="3"/>
  <c r="CX41" i="3"/>
  <c r="CX21" i="3"/>
  <c r="CX37" i="3"/>
  <c r="DM34" i="3"/>
  <c r="DM38" i="3"/>
  <c r="DM42" i="3"/>
  <c r="DM32" i="3"/>
  <c r="DM37" i="3"/>
  <c r="DM43" i="3"/>
  <c r="DM48" i="3"/>
  <c r="DM52" i="3"/>
  <c r="DM12" i="3"/>
  <c r="DM35" i="3"/>
  <c r="DM40" i="3"/>
  <c r="DM46" i="3"/>
  <c r="DM50" i="3"/>
  <c r="DM33" i="3"/>
  <c r="DM45" i="3"/>
  <c r="DM13" i="3"/>
  <c r="DM17" i="3"/>
  <c r="DM21" i="3"/>
  <c r="DM25" i="3"/>
  <c r="DM36" i="3"/>
  <c r="DM41" i="3"/>
  <c r="DM51" i="3"/>
  <c r="DM16" i="3"/>
  <c r="DM20" i="3"/>
  <c r="DM39" i="3"/>
  <c r="DM44" i="3"/>
  <c r="DM49" i="3"/>
  <c r="DM15" i="3"/>
  <c r="DM19" i="3"/>
  <c r="DM23" i="3"/>
  <c r="DM47" i="3"/>
  <c r="DM14" i="3"/>
  <c r="DM24" i="3"/>
  <c r="DM27" i="3"/>
  <c r="DM31" i="3"/>
  <c r="DM22" i="3"/>
  <c r="DM26" i="3"/>
  <c r="DM30" i="3"/>
  <c r="DM18" i="3"/>
  <c r="DM28" i="3"/>
  <c r="DM29" i="3"/>
  <c r="DH33" i="3"/>
  <c r="DH37" i="3"/>
  <c r="DH41" i="3"/>
  <c r="DH45" i="3"/>
  <c r="DH32" i="3"/>
  <c r="DH38" i="3"/>
  <c r="DH43" i="3"/>
  <c r="DH47" i="3"/>
  <c r="DH51" i="3"/>
  <c r="DH35" i="3"/>
  <c r="DH40" i="3"/>
  <c r="DH49" i="3"/>
  <c r="DH13" i="3"/>
  <c r="DH34" i="3"/>
  <c r="DH39" i="3"/>
  <c r="DH44" i="3"/>
  <c r="DH48" i="3"/>
  <c r="DH12" i="3"/>
  <c r="DH16" i="3"/>
  <c r="DH20" i="3"/>
  <c r="DH24" i="3"/>
  <c r="DH42" i="3"/>
  <c r="DH46" i="3"/>
  <c r="DH15" i="3"/>
  <c r="DH19" i="3"/>
  <c r="DH52" i="3"/>
  <c r="DH14" i="3"/>
  <c r="DH18" i="3"/>
  <c r="DH22" i="3"/>
  <c r="DH26" i="3"/>
  <c r="DH30" i="3"/>
  <c r="DH50" i="3"/>
  <c r="DH25" i="3"/>
  <c r="DH29" i="3"/>
  <c r="DH36" i="3"/>
  <c r="DH21" i="3"/>
  <c r="DH27" i="3"/>
  <c r="DH31" i="3"/>
  <c r="DH17" i="3"/>
  <c r="DH23" i="3"/>
  <c r="DH28" i="3"/>
  <c r="CU14" i="3"/>
  <c r="CU18" i="3"/>
  <c r="CU13" i="3"/>
  <c r="CU15" i="3"/>
  <c r="CU19" i="3"/>
  <c r="CU16" i="3"/>
  <c r="CU20" i="3"/>
  <c r="CU24" i="3"/>
  <c r="CU28" i="3"/>
  <c r="CU32" i="3"/>
  <c r="CU36" i="3"/>
  <c r="CU40" i="3"/>
  <c r="CU44" i="3"/>
  <c r="CU48" i="3"/>
  <c r="CU52" i="3"/>
  <c r="CU23" i="3"/>
  <c r="CU27" i="3"/>
  <c r="CU31" i="3"/>
  <c r="CU35" i="3"/>
  <c r="CU39" i="3"/>
  <c r="CU43" i="3"/>
  <c r="CU47" i="3"/>
  <c r="CU51" i="3"/>
  <c r="CU12" i="3"/>
  <c r="CU17" i="3"/>
  <c r="CU21" i="3"/>
  <c r="CU25" i="3"/>
  <c r="CU29" i="3"/>
  <c r="CU33" i="3"/>
  <c r="CU37" i="3"/>
  <c r="CU41" i="3"/>
  <c r="CU45" i="3"/>
  <c r="CU49" i="3"/>
  <c r="CU30" i="3"/>
  <c r="CU46" i="3"/>
  <c r="CU26" i="3"/>
  <c r="CU42" i="3"/>
  <c r="CU22" i="3"/>
  <c r="CU38" i="3"/>
  <c r="CU34" i="3"/>
  <c r="CU50" i="3"/>
  <c r="DB35" i="3"/>
  <c r="DB39" i="3"/>
  <c r="DB43" i="3"/>
  <c r="DB32" i="3"/>
  <c r="DB37" i="3"/>
  <c r="DB42" i="3"/>
  <c r="DB49" i="3"/>
  <c r="DB13" i="3"/>
  <c r="DB34" i="3"/>
  <c r="DB40" i="3"/>
  <c r="DB45" i="3"/>
  <c r="DB47" i="3"/>
  <c r="DB51" i="3"/>
  <c r="DB33" i="3"/>
  <c r="DB38" i="3"/>
  <c r="DB50" i="3"/>
  <c r="DB14" i="3"/>
  <c r="DB18" i="3"/>
  <c r="DB22" i="3"/>
  <c r="DB26" i="3"/>
  <c r="DB36" i="3"/>
  <c r="DB41" i="3"/>
  <c r="DB48" i="3"/>
  <c r="DB12" i="3"/>
  <c r="DB17" i="3"/>
  <c r="DB44" i="3"/>
  <c r="DB46" i="3"/>
  <c r="DB16" i="3"/>
  <c r="DB20" i="3"/>
  <c r="DB24" i="3"/>
  <c r="DB52" i="3"/>
  <c r="DB19" i="3"/>
  <c r="DB21" i="3"/>
  <c r="DB28" i="3"/>
  <c r="DB15" i="3"/>
  <c r="DB27" i="3"/>
  <c r="DB31" i="3"/>
  <c r="DB23" i="3"/>
  <c r="DB29" i="3"/>
  <c r="DB30" i="3"/>
  <c r="DB25" i="3"/>
  <c r="CS12" i="3"/>
  <c r="CS16" i="3"/>
  <c r="CS13" i="3"/>
  <c r="CS17" i="3"/>
  <c r="CS14" i="3"/>
  <c r="CS22" i="3"/>
  <c r="CS26" i="3"/>
  <c r="CS30" i="3"/>
  <c r="CS34" i="3"/>
  <c r="CS38" i="3"/>
  <c r="CS42" i="3"/>
  <c r="CS46" i="3"/>
  <c r="CS50" i="3"/>
  <c r="CS19" i="3"/>
  <c r="CS21" i="3"/>
  <c r="CS25" i="3"/>
  <c r="CS29" i="3"/>
  <c r="CS33" i="3"/>
  <c r="CS37" i="3"/>
  <c r="CS41" i="3"/>
  <c r="CS45" i="3"/>
  <c r="CS49" i="3"/>
  <c r="CS15" i="3"/>
  <c r="CS23" i="3"/>
  <c r="CS27" i="3"/>
  <c r="CS31" i="3"/>
  <c r="CS35" i="3"/>
  <c r="CS39" i="3"/>
  <c r="CS43" i="3"/>
  <c r="CS47" i="3"/>
  <c r="CS51" i="3"/>
  <c r="CS28" i="3"/>
  <c r="CS44" i="3"/>
  <c r="CS18" i="3"/>
  <c r="CS24" i="3"/>
  <c r="CS40" i="3"/>
  <c r="CS20" i="3"/>
  <c r="CS36" i="3"/>
  <c r="CS52" i="3"/>
  <c r="CS32" i="3"/>
  <c r="CS48" i="3"/>
  <c r="CL13" i="3"/>
  <c r="CL17" i="3"/>
  <c r="CL12" i="3"/>
  <c r="CL14" i="3"/>
  <c r="CL18" i="3"/>
  <c r="CL15" i="3"/>
  <c r="CL23" i="3"/>
  <c r="CL27" i="3"/>
  <c r="CL31" i="3"/>
  <c r="CL35" i="3"/>
  <c r="CL39" i="3"/>
  <c r="CL43" i="3"/>
  <c r="CL47" i="3"/>
  <c r="CL51" i="3"/>
  <c r="CL22" i="3"/>
  <c r="CL26" i="3"/>
  <c r="CL30" i="3"/>
  <c r="CL34" i="3"/>
  <c r="CL38" i="3"/>
  <c r="CL42" i="3"/>
  <c r="CL46" i="3"/>
  <c r="CL50" i="3"/>
  <c r="CL16" i="3"/>
  <c r="CL20" i="3"/>
  <c r="CL24" i="3"/>
  <c r="CL28" i="3"/>
  <c r="CL32" i="3"/>
  <c r="CL36" i="3"/>
  <c r="CL40" i="3"/>
  <c r="CL44" i="3"/>
  <c r="CL48" i="3"/>
  <c r="CL52" i="3"/>
  <c r="CL21" i="3"/>
  <c r="CL37" i="3"/>
  <c r="CL33" i="3"/>
  <c r="CL49" i="3"/>
  <c r="CL19" i="3"/>
  <c r="CL29" i="3"/>
  <c r="CL45" i="3"/>
  <c r="CL25" i="3"/>
  <c r="CL41" i="3"/>
  <c r="DG32" i="3"/>
  <c r="DG36" i="3"/>
  <c r="DG40" i="3"/>
  <c r="DG44" i="3"/>
  <c r="DG37" i="3"/>
  <c r="DG42" i="3"/>
  <c r="DG46" i="3"/>
  <c r="DG50" i="3"/>
  <c r="DG34" i="3"/>
  <c r="DG39" i="3"/>
  <c r="DG45" i="3"/>
  <c r="DG48" i="3"/>
  <c r="DG52" i="3"/>
  <c r="DG12" i="3"/>
  <c r="DG47" i="3"/>
  <c r="DG15" i="3"/>
  <c r="DG19" i="3"/>
  <c r="DG23" i="3"/>
  <c r="DG35" i="3"/>
  <c r="DG14" i="3"/>
  <c r="DG18" i="3"/>
  <c r="DG33" i="3"/>
  <c r="DG38" i="3"/>
  <c r="DG43" i="3"/>
  <c r="DG51" i="3"/>
  <c r="DG17" i="3"/>
  <c r="DG21" i="3"/>
  <c r="DG25" i="3"/>
  <c r="DG29" i="3"/>
  <c r="DG20" i="3"/>
  <c r="DG24" i="3"/>
  <c r="DG28" i="3"/>
  <c r="DG49" i="3"/>
  <c r="DG13" i="3"/>
  <c r="DG26" i="3"/>
  <c r="DG30" i="3"/>
  <c r="DG22" i="3"/>
  <c r="DG31" i="3"/>
  <c r="DG16" i="3"/>
  <c r="DG27" i="3"/>
  <c r="DG41" i="3"/>
  <c r="DN35" i="3"/>
  <c r="DN39" i="3"/>
  <c r="DN43" i="3"/>
  <c r="DN33" i="3"/>
  <c r="DN38" i="3"/>
  <c r="DN44" i="3"/>
  <c r="DN45" i="3"/>
  <c r="DN49" i="3"/>
  <c r="DN36" i="3"/>
  <c r="DN41" i="3"/>
  <c r="DN47" i="3"/>
  <c r="DN51" i="3"/>
  <c r="DN40" i="3"/>
  <c r="DN46" i="3"/>
  <c r="DN14" i="3"/>
  <c r="DN18" i="3"/>
  <c r="DN22" i="3"/>
  <c r="DN52" i="3"/>
  <c r="DN13" i="3"/>
  <c r="DN17" i="3"/>
  <c r="DN34" i="3"/>
  <c r="DN50" i="3"/>
  <c r="DN16" i="3"/>
  <c r="DN20" i="3"/>
  <c r="DN24" i="3"/>
  <c r="DN42" i="3"/>
  <c r="DN15" i="3"/>
  <c r="DN28" i="3"/>
  <c r="DN37" i="3"/>
  <c r="DN23" i="3"/>
  <c r="DN25" i="3"/>
  <c r="DN27" i="3"/>
  <c r="DN31" i="3"/>
  <c r="DN19" i="3"/>
  <c r="DN29" i="3"/>
  <c r="DN12" i="3"/>
  <c r="DN26" i="3"/>
  <c r="DN48" i="3"/>
  <c r="DN21" i="3"/>
  <c r="DN32" i="3"/>
  <c r="DN30" i="3"/>
  <c r="CW12" i="3"/>
  <c r="CW16" i="3"/>
  <c r="CW13" i="3"/>
  <c r="CW17" i="3"/>
  <c r="CW18" i="3"/>
  <c r="CW19" i="3"/>
  <c r="CW22" i="3"/>
  <c r="CW26" i="3"/>
  <c r="CW30" i="3"/>
  <c r="CW34" i="3"/>
  <c r="CW38" i="3"/>
  <c r="CW42" i="3"/>
  <c r="CW46" i="3"/>
  <c r="CW50" i="3"/>
  <c r="CW15" i="3"/>
  <c r="CW21" i="3"/>
  <c r="CW25" i="3"/>
  <c r="CW29" i="3"/>
  <c r="CW33" i="3"/>
  <c r="CW37" i="3"/>
  <c r="CW41" i="3"/>
  <c r="CW45" i="3"/>
  <c r="CW49" i="3"/>
  <c r="CW23" i="3"/>
  <c r="CW27" i="3"/>
  <c r="CW31" i="3"/>
  <c r="CW35" i="3"/>
  <c r="CW39" i="3"/>
  <c r="CW43" i="3"/>
  <c r="CW47" i="3"/>
  <c r="CW51" i="3"/>
  <c r="CW14" i="3"/>
  <c r="CW32" i="3"/>
  <c r="CW48" i="3"/>
  <c r="CW28" i="3"/>
  <c r="CW44" i="3"/>
  <c r="CW24" i="3"/>
  <c r="CW40" i="3"/>
  <c r="CW20" i="3"/>
  <c r="CW36" i="3"/>
  <c r="CW52" i="3"/>
  <c r="DA33" i="3"/>
  <c r="DA37" i="3"/>
  <c r="DA41" i="3"/>
  <c r="DA45" i="3"/>
  <c r="DA49" i="3"/>
  <c r="DA32" i="3"/>
  <c r="DA35" i="3"/>
  <c r="DA39" i="3"/>
  <c r="DA43" i="3"/>
  <c r="DA47" i="3"/>
  <c r="DA51" i="3"/>
  <c r="DA36" i="3"/>
  <c r="DA44" i="3"/>
  <c r="DA52" i="3"/>
  <c r="DA38" i="3"/>
  <c r="DA46" i="3"/>
  <c r="DA40" i="3"/>
  <c r="DA48" i="3"/>
  <c r="DA50" i="3"/>
  <c r="DA13" i="3"/>
  <c r="DA17" i="3"/>
  <c r="DA21" i="3"/>
  <c r="DA25" i="3"/>
  <c r="DA29" i="3"/>
  <c r="DA14" i="3"/>
  <c r="DA18" i="3"/>
  <c r="DA22" i="3"/>
  <c r="DA26" i="3"/>
  <c r="DA30" i="3"/>
  <c r="DA42" i="3"/>
  <c r="DA16" i="3"/>
  <c r="DA20" i="3"/>
  <c r="DA24" i="3"/>
  <c r="DA28" i="3"/>
  <c r="DA12" i="3"/>
  <c r="DA15" i="3"/>
  <c r="DA31" i="3"/>
  <c r="DA19" i="3"/>
  <c r="DA34" i="3"/>
  <c r="DA27" i="3"/>
  <c r="DA23" i="3"/>
  <c r="DE34" i="3"/>
  <c r="DE38" i="3"/>
  <c r="DE42" i="3"/>
  <c r="DE35" i="3"/>
  <c r="DE40" i="3"/>
  <c r="DE45" i="3"/>
  <c r="DE48" i="3"/>
  <c r="DE52" i="3"/>
  <c r="DE12" i="3"/>
  <c r="DE32" i="3"/>
  <c r="DE37" i="3"/>
  <c r="DE43" i="3"/>
  <c r="DE46" i="3"/>
  <c r="DE50" i="3"/>
  <c r="DE17" i="3"/>
  <c r="DE21" i="3"/>
  <c r="DE25" i="3"/>
  <c r="DE33" i="3"/>
  <c r="DE51" i="3"/>
  <c r="DE16" i="3"/>
  <c r="DE20" i="3"/>
  <c r="DE36" i="3"/>
  <c r="DE41" i="3"/>
  <c r="DE49" i="3"/>
  <c r="DE13" i="3"/>
  <c r="DE15" i="3"/>
  <c r="DE19" i="3"/>
  <c r="DE23" i="3"/>
  <c r="DE24" i="3"/>
  <c r="DE27" i="3"/>
  <c r="DE31" i="3"/>
  <c r="DE18" i="3"/>
  <c r="DE22" i="3"/>
  <c r="DE30" i="3"/>
  <c r="DE39" i="3"/>
  <c r="DE47" i="3"/>
  <c r="DE28" i="3"/>
  <c r="DE26" i="3"/>
  <c r="DE14" i="3"/>
  <c r="DE29" i="3"/>
  <c r="DE44" i="3"/>
  <c r="CR15" i="3"/>
  <c r="CR19" i="3"/>
  <c r="CR12" i="3"/>
  <c r="CR16" i="3"/>
  <c r="CR21" i="3"/>
  <c r="CR25" i="3"/>
  <c r="CR29" i="3"/>
  <c r="CR33" i="3"/>
  <c r="CR37" i="3"/>
  <c r="CR41" i="3"/>
  <c r="CR45" i="3"/>
  <c r="CR49" i="3"/>
  <c r="CR18" i="3"/>
  <c r="CR20" i="3"/>
  <c r="CR24" i="3"/>
  <c r="CR28" i="3"/>
  <c r="CR32" i="3"/>
  <c r="CR36" i="3"/>
  <c r="CR40" i="3"/>
  <c r="CR44" i="3"/>
  <c r="CR48" i="3"/>
  <c r="CR52" i="3"/>
  <c r="CR14" i="3"/>
  <c r="CR22" i="3"/>
  <c r="CR26" i="3"/>
  <c r="CR30" i="3"/>
  <c r="CR34" i="3"/>
  <c r="CR38" i="3"/>
  <c r="CR42" i="3"/>
  <c r="CR46" i="3"/>
  <c r="CR50" i="3"/>
  <c r="CR13" i="3"/>
  <c r="CR27" i="3"/>
  <c r="CR43" i="3"/>
  <c r="CR23" i="3"/>
  <c r="CR39" i="3"/>
  <c r="CR35" i="3"/>
  <c r="CR51" i="3"/>
  <c r="CR17" i="3"/>
  <c r="CR31" i="3"/>
  <c r="CR47" i="3"/>
  <c r="CK12" i="3"/>
  <c r="CK16" i="3"/>
  <c r="CK13" i="3"/>
  <c r="CK17" i="3"/>
  <c r="CK14" i="3"/>
  <c r="CK22" i="3"/>
  <c r="CK26" i="3"/>
  <c r="CK30" i="3"/>
  <c r="CK34" i="3"/>
  <c r="CK38" i="3"/>
  <c r="CK42" i="3"/>
  <c r="CK46" i="3"/>
  <c r="CK50" i="3"/>
  <c r="CK19" i="3"/>
  <c r="CK21" i="3"/>
  <c r="CK25" i="3"/>
  <c r="CK29" i="3"/>
  <c r="CK33" i="3"/>
  <c r="CK37" i="3"/>
  <c r="CK41" i="3"/>
  <c r="CK45" i="3"/>
  <c r="CK49" i="3"/>
  <c r="CK15" i="3"/>
  <c r="CK23" i="3"/>
  <c r="CK27" i="3"/>
  <c r="CK31" i="3"/>
  <c r="CK35" i="3"/>
  <c r="CK39" i="3"/>
  <c r="CK43" i="3"/>
  <c r="CK47" i="3"/>
  <c r="CK51" i="3"/>
  <c r="CK18" i="3"/>
  <c r="CK20" i="3"/>
  <c r="CK36" i="3"/>
  <c r="CK52" i="3"/>
  <c r="CK32" i="3"/>
  <c r="CK48" i="3"/>
  <c r="CK28" i="3"/>
  <c r="CK44" i="3"/>
  <c r="CK24" i="3"/>
  <c r="CK40" i="3"/>
  <c r="CN15" i="3"/>
  <c r="CN19" i="3"/>
  <c r="CN12" i="3"/>
  <c r="CN16" i="3"/>
  <c r="CN17" i="3"/>
  <c r="CN21" i="3"/>
  <c r="CN25" i="3"/>
  <c r="CN29" i="3"/>
  <c r="CN33" i="3"/>
  <c r="CN37" i="3"/>
  <c r="CN41" i="3"/>
  <c r="CN45" i="3"/>
  <c r="CN49" i="3"/>
  <c r="CN13" i="3"/>
  <c r="CN14" i="3"/>
  <c r="CN20" i="3"/>
  <c r="CN24" i="3"/>
  <c r="CN28" i="3"/>
  <c r="CN32" i="3"/>
  <c r="CN36" i="3"/>
  <c r="CN40" i="3"/>
  <c r="CN44" i="3"/>
  <c r="CN48" i="3"/>
  <c r="CN52" i="3"/>
  <c r="CN18" i="3"/>
  <c r="CN22" i="3"/>
  <c r="CN26" i="3"/>
  <c r="CN30" i="3"/>
  <c r="CN34" i="3"/>
  <c r="CN38" i="3"/>
  <c r="CN42" i="3"/>
  <c r="CN46" i="3"/>
  <c r="CN50" i="3"/>
  <c r="CN23" i="3"/>
  <c r="CN39" i="3"/>
  <c r="CN35" i="3"/>
  <c r="CN51" i="3"/>
  <c r="CN31" i="3"/>
  <c r="CN47" i="3"/>
  <c r="CN27" i="3"/>
  <c r="CN43" i="3"/>
  <c r="DC32" i="3"/>
  <c r="DC36" i="3"/>
  <c r="DC40" i="3"/>
  <c r="DC44" i="3"/>
  <c r="DC33" i="3"/>
  <c r="DC38" i="3"/>
  <c r="DC43" i="3"/>
  <c r="DC46" i="3"/>
  <c r="DC50" i="3"/>
  <c r="DC35" i="3"/>
  <c r="DC41" i="3"/>
  <c r="DC48" i="3"/>
  <c r="DC52" i="3"/>
  <c r="DC12" i="3"/>
  <c r="DC45" i="3"/>
  <c r="DC51" i="3"/>
  <c r="DC15" i="3"/>
  <c r="DC19" i="3"/>
  <c r="DC23" i="3"/>
  <c r="DC49" i="3"/>
  <c r="DC13" i="3"/>
  <c r="DC14" i="3"/>
  <c r="DC18" i="3"/>
  <c r="DC34" i="3"/>
  <c r="DC39" i="3"/>
  <c r="DC47" i="3"/>
  <c r="DC17" i="3"/>
  <c r="DC21" i="3"/>
  <c r="DC25" i="3"/>
  <c r="DC37" i="3"/>
  <c r="DC20" i="3"/>
  <c r="DC22" i="3"/>
  <c r="DC26" i="3"/>
  <c r="DC29" i="3"/>
  <c r="DC16" i="3"/>
  <c r="DC28" i="3"/>
  <c r="DC42" i="3"/>
  <c r="DC24" i="3"/>
  <c r="DC30" i="3"/>
  <c r="DC31" i="3"/>
  <c r="DC27" i="3"/>
  <c r="CM14" i="3"/>
  <c r="CM18" i="3"/>
  <c r="CM13" i="3"/>
  <c r="CM15" i="3"/>
  <c r="CM19" i="3"/>
  <c r="CM16" i="3"/>
  <c r="CM20" i="3"/>
  <c r="CM24" i="3"/>
  <c r="CM28" i="3"/>
  <c r="CM32" i="3"/>
  <c r="CM36" i="3"/>
  <c r="CM40" i="3"/>
  <c r="CM44" i="3"/>
  <c r="CM48" i="3"/>
  <c r="CM52" i="3"/>
  <c r="CM12" i="3"/>
  <c r="CM23" i="3"/>
  <c r="CM27" i="3"/>
  <c r="CM31" i="3"/>
  <c r="CM35" i="3"/>
  <c r="CM39" i="3"/>
  <c r="CM43" i="3"/>
  <c r="CM47" i="3"/>
  <c r="CM51" i="3"/>
  <c r="CM17" i="3"/>
  <c r="CM21" i="3"/>
  <c r="CM25" i="3"/>
  <c r="CM29" i="3"/>
  <c r="CM33" i="3"/>
  <c r="CM37" i="3"/>
  <c r="CM41" i="3"/>
  <c r="CM45" i="3"/>
  <c r="CM49" i="3"/>
  <c r="CM22" i="3"/>
  <c r="CM38" i="3"/>
  <c r="CM34" i="3"/>
  <c r="CM50" i="3"/>
  <c r="CM30" i="3"/>
  <c r="CM46" i="3"/>
  <c r="CM26" i="3"/>
  <c r="CM42" i="3"/>
  <c r="CT13" i="3"/>
  <c r="CT17" i="3"/>
  <c r="CT12" i="3"/>
  <c r="CT14" i="3"/>
  <c r="CT18" i="3"/>
  <c r="CT15" i="3"/>
  <c r="CT23" i="3"/>
  <c r="CT27" i="3"/>
  <c r="CT31" i="3"/>
  <c r="CT35" i="3"/>
  <c r="CT39" i="3"/>
  <c r="CT43" i="3"/>
  <c r="CT47" i="3"/>
  <c r="CT51" i="3"/>
  <c r="CT22" i="3"/>
  <c r="CT26" i="3"/>
  <c r="CT30" i="3"/>
  <c r="CT34" i="3"/>
  <c r="CT38" i="3"/>
  <c r="CT42" i="3"/>
  <c r="CT46" i="3"/>
  <c r="CT50" i="3"/>
  <c r="CT16" i="3"/>
  <c r="CT20" i="3"/>
  <c r="CT24" i="3"/>
  <c r="CT28" i="3"/>
  <c r="CT32" i="3"/>
  <c r="CT36" i="3"/>
  <c r="CT40" i="3"/>
  <c r="CT44" i="3"/>
  <c r="CT48" i="3"/>
  <c r="CT52" i="3"/>
  <c r="CT29" i="3"/>
  <c r="CT45" i="3"/>
  <c r="CT25" i="3"/>
  <c r="CT41" i="3"/>
  <c r="CT21" i="3"/>
  <c r="CT37" i="3"/>
  <c r="CT19" i="3"/>
  <c r="CT33" i="3"/>
  <c r="CT49" i="3"/>
  <c r="CQ14" i="3"/>
  <c r="CQ18" i="3"/>
  <c r="CQ13" i="3"/>
  <c r="CQ15" i="3"/>
  <c r="CQ19" i="3"/>
  <c r="CQ20" i="3"/>
  <c r="CQ24" i="3"/>
  <c r="CQ28" i="3"/>
  <c r="CQ32" i="3"/>
  <c r="CQ36" i="3"/>
  <c r="CQ40" i="3"/>
  <c r="CQ44" i="3"/>
  <c r="CQ48" i="3"/>
  <c r="CQ52" i="3"/>
  <c r="CQ12" i="3"/>
  <c r="CQ17" i="3"/>
  <c r="CQ23" i="3"/>
  <c r="CQ27" i="3"/>
  <c r="CQ31" i="3"/>
  <c r="CQ35" i="3"/>
  <c r="CQ39" i="3"/>
  <c r="CQ43" i="3"/>
  <c r="CQ47" i="3"/>
  <c r="CQ51" i="3"/>
  <c r="CQ21" i="3"/>
  <c r="CQ25" i="3"/>
  <c r="CQ29" i="3"/>
  <c r="CQ33" i="3"/>
  <c r="CQ37" i="3"/>
  <c r="CQ41" i="3"/>
  <c r="CQ45" i="3"/>
  <c r="CQ49" i="3"/>
  <c r="CQ26" i="3"/>
  <c r="CQ42" i="3"/>
  <c r="CQ16" i="3"/>
  <c r="CQ22" i="3"/>
  <c r="CQ38" i="3"/>
  <c r="CQ34" i="3"/>
  <c r="CQ50" i="3"/>
  <c r="CQ30" i="3"/>
  <c r="CQ46" i="3"/>
  <c r="CO12" i="3"/>
  <c r="CO16" i="3"/>
  <c r="CO13" i="3"/>
  <c r="CO17" i="3"/>
  <c r="CO18" i="3"/>
  <c r="CO22" i="3"/>
  <c r="CO26" i="3"/>
  <c r="CO30" i="3"/>
  <c r="CO34" i="3"/>
  <c r="CO38" i="3"/>
  <c r="CO42" i="3"/>
  <c r="CO46" i="3"/>
  <c r="CO50" i="3"/>
  <c r="CO14" i="3"/>
  <c r="CO15" i="3"/>
  <c r="CO21" i="3"/>
  <c r="CO25" i="3"/>
  <c r="CO29" i="3"/>
  <c r="CO33" i="3"/>
  <c r="CO37" i="3"/>
  <c r="CO41" i="3"/>
  <c r="CO45" i="3"/>
  <c r="CO49" i="3"/>
  <c r="CO19" i="3"/>
  <c r="CO23" i="3"/>
  <c r="CO27" i="3"/>
  <c r="CO31" i="3"/>
  <c r="CO35" i="3"/>
  <c r="CO39" i="3"/>
  <c r="CO43" i="3"/>
  <c r="CO47" i="3"/>
  <c r="CO51" i="3"/>
  <c r="CO24" i="3"/>
  <c r="CO40" i="3"/>
  <c r="CO20" i="3"/>
  <c r="CO36" i="3"/>
  <c r="CO52" i="3"/>
  <c r="CO32" i="3"/>
  <c r="CO48" i="3"/>
  <c r="CO28" i="3"/>
  <c r="CO44" i="3"/>
  <c r="CY14" i="3"/>
  <c r="CY18" i="3"/>
  <c r="CY13" i="3"/>
  <c r="CY15" i="3"/>
  <c r="CY19" i="3"/>
  <c r="CY12" i="3"/>
  <c r="CY20" i="3"/>
  <c r="CY24" i="3"/>
  <c r="CY28" i="3"/>
  <c r="CY32" i="3"/>
  <c r="CY36" i="3"/>
  <c r="CY40" i="3"/>
  <c r="CY44" i="3"/>
  <c r="CY48" i="3"/>
  <c r="CY52" i="3"/>
  <c r="CY17" i="3"/>
  <c r="CY23" i="3"/>
  <c r="CY27" i="3"/>
  <c r="CY31" i="3"/>
  <c r="CY35" i="3"/>
  <c r="CY39" i="3"/>
  <c r="CY43" i="3"/>
  <c r="CY47" i="3"/>
  <c r="CY51" i="3"/>
  <c r="CY21" i="3"/>
  <c r="CY25" i="3"/>
  <c r="CY29" i="3"/>
  <c r="CY33" i="3"/>
  <c r="CY37" i="3"/>
  <c r="CY41" i="3"/>
  <c r="CY45" i="3"/>
  <c r="CY49" i="3"/>
  <c r="CY34" i="3"/>
  <c r="CY50" i="3"/>
  <c r="CY30" i="3"/>
  <c r="CY46" i="3"/>
  <c r="CY16" i="3"/>
  <c r="CY26" i="3"/>
  <c r="CY42" i="3"/>
  <c r="CY22" i="3"/>
  <c r="CY38" i="3"/>
  <c r="DO32" i="3"/>
  <c r="DO36" i="3"/>
  <c r="DO40" i="3"/>
  <c r="DO44" i="3"/>
  <c r="DO34" i="3"/>
  <c r="DO39" i="3"/>
  <c r="DO46" i="3"/>
  <c r="DO50" i="3"/>
  <c r="DO37" i="3"/>
  <c r="DO42" i="3"/>
  <c r="DO48" i="3"/>
  <c r="DO52" i="3"/>
  <c r="DO12" i="3"/>
  <c r="DO35" i="3"/>
  <c r="DO47" i="3"/>
  <c r="DO15" i="3"/>
  <c r="DO19" i="3"/>
  <c r="DO23" i="3"/>
  <c r="DO33" i="3"/>
  <c r="DO38" i="3"/>
  <c r="DO43" i="3"/>
  <c r="DO45" i="3"/>
  <c r="DO14" i="3"/>
  <c r="DO18" i="3"/>
  <c r="DO41" i="3"/>
  <c r="DO51" i="3"/>
  <c r="DO13" i="3"/>
  <c r="DO17" i="3"/>
  <c r="DO21" i="3"/>
  <c r="DO49" i="3"/>
  <c r="DO16" i="3"/>
  <c r="DO29" i="3"/>
  <c r="DO24" i="3"/>
  <c r="DO28" i="3"/>
  <c r="DO20" i="3"/>
  <c r="DO26" i="3"/>
  <c r="DO30" i="3"/>
  <c r="DO27" i="3"/>
  <c r="DO25" i="3"/>
  <c r="DO22" i="3"/>
  <c r="DO31" i="3"/>
  <c r="DK32" i="3"/>
  <c r="DK36" i="3"/>
  <c r="DK40" i="3"/>
  <c r="DK44" i="3"/>
  <c r="DK35" i="3"/>
  <c r="DK41" i="3"/>
  <c r="DK46" i="3"/>
  <c r="DK50" i="3"/>
  <c r="DK33" i="3"/>
  <c r="DK38" i="3"/>
  <c r="DK43" i="3"/>
  <c r="DK48" i="3"/>
  <c r="DK52" i="3"/>
  <c r="DK12" i="3"/>
  <c r="DK51" i="3"/>
  <c r="DK15" i="3"/>
  <c r="DK19" i="3"/>
  <c r="DK23" i="3"/>
  <c r="DK34" i="3"/>
  <c r="DK39" i="3"/>
  <c r="DK49" i="3"/>
  <c r="DK14" i="3"/>
  <c r="DK18" i="3"/>
  <c r="DK37" i="3"/>
  <c r="DK42" i="3"/>
  <c r="DK47" i="3"/>
  <c r="DK13" i="3"/>
  <c r="DK17" i="3"/>
  <c r="DK21" i="3"/>
  <c r="DK45" i="3"/>
  <c r="DK22" i="3"/>
  <c r="DK29" i="3"/>
  <c r="DK28" i="3"/>
  <c r="DK16" i="3"/>
  <c r="DK24" i="3"/>
  <c r="DK25" i="3"/>
  <c r="DK26" i="3"/>
  <c r="DK30" i="3"/>
  <c r="DK31" i="3"/>
  <c r="DK20" i="3"/>
  <c r="DK27" i="3"/>
  <c r="BQ19" i="3"/>
  <c r="BM19" i="3"/>
  <c r="BN19" i="3"/>
  <c r="BO19" i="3"/>
  <c r="BK19" i="3"/>
  <c r="BP19" i="3"/>
  <c r="BL19" i="3"/>
  <c r="BO12" i="3"/>
  <c r="BK12" i="3"/>
  <c r="BP12" i="3"/>
  <c r="BL12" i="3"/>
  <c r="BQ12" i="3"/>
  <c r="BM12" i="3"/>
  <c r="BN12" i="3"/>
  <c r="BN18" i="3"/>
  <c r="BO18" i="3"/>
  <c r="BK18" i="3"/>
  <c r="BP18" i="3"/>
  <c r="BL18" i="3"/>
  <c r="BQ18" i="3"/>
  <c r="BM18" i="3"/>
  <c r="BP11" i="3"/>
  <c r="BL11" i="3"/>
  <c r="BQ11" i="3"/>
  <c r="BM11" i="3"/>
  <c r="BN11" i="3"/>
  <c r="BO11" i="3"/>
  <c r="BK11" i="3"/>
  <c r="BO9" i="3"/>
  <c r="BQ9" i="3"/>
  <c r="BM9" i="3"/>
  <c r="BK9" i="3"/>
  <c r="BM8" i="3"/>
  <c r="BK8" i="3"/>
  <c r="BQ8" i="3"/>
  <c r="BO8" i="3"/>
  <c r="BP9" i="3"/>
  <c r="BQ7" i="3"/>
  <c r="BM7" i="3"/>
  <c r="BP7" i="3"/>
  <c r="BL7" i="3"/>
  <c r="BO7" i="3"/>
  <c r="BK7" i="3"/>
  <c r="BN7" i="3"/>
  <c r="BN14" i="3"/>
  <c r="BO14" i="3"/>
  <c r="BK14" i="3"/>
  <c r="BP14" i="3"/>
  <c r="BL14" i="3"/>
  <c r="BQ14" i="3"/>
  <c r="BM14" i="3"/>
  <c r="BO21" i="3"/>
  <c r="BK21" i="3"/>
  <c r="BP21" i="3"/>
  <c r="BL21" i="3"/>
  <c r="BQ21" i="3"/>
  <c r="BM21" i="3"/>
  <c r="BN21" i="3"/>
  <c r="BP20" i="3"/>
  <c r="BL20" i="3"/>
  <c r="BQ20" i="3"/>
  <c r="BM20" i="3"/>
  <c r="BN20" i="3"/>
  <c r="BO20" i="3"/>
  <c r="BK20" i="3"/>
  <c r="BP8" i="3"/>
  <c r="BN9" i="3"/>
  <c r="BQ15" i="3"/>
  <c r="BM15" i="3"/>
  <c r="BN15" i="3"/>
  <c r="BO15" i="3"/>
  <c r="BK15" i="3"/>
  <c r="BP15" i="3"/>
  <c r="BL15" i="3"/>
  <c r="BQ10" i="3"/>
  <c r="BM10" i="3"/>
  <c r="BN10" i="3"/>
  <c r="BO10" i="3"/>
  <c r="BK10" i="3"/>
  <c r="BP10" i="3"/>
  <c r="BL10" i="3"/>
  <c r="BO17" i="3"/>
  <c r="BK17" i="3"/>
  <c r="BP17" i="3"/>
  <c r="BL17" i="3"/>
  <c r="BQ17" i="3"/>
  <c r="BM17" i="3"/>
  <c r="BN17" i="3"/>
  <c r="BP16" i="3"/>
  <c r="BL16" i="3"/>
  <c r="BQ16" i="3"/>
  <c r="BM16" i="3"/>
  <c r="BN16" i="3"/>
  <c r="BO16" i="3"/>
  <c r="BK16" i="3"/>
  <c r="BN8" i="3"/>
  <c r="BL9" i="3"/>
  <c r="BQ22" i="3"/>
  <c r="BP22" i="3"/>
  <c r="BO22" i="3"/>
  <c r="BN22" i="3"/>
  <c r="BM22" i="3"/>
  <c r="BL22" i="3"/>
  <c r="BK22" i="3"/>
  <c r="BP13" i="3"/>
  <c r="BL13" i="3"/>
  <c r="BO13" i="3"/>
  <c r="BK13" i="3"/>
  <c r="BN13" i="3"/>
  <c r="BQ13" i="3"/>
  <c r="BM13" i="3"/>
  <c r="BX24" i="3"/>
  <c r="BX47" i="3"/>
  <c r="BX20" i="3"/>
  <c r="BX46" i="3"/>
  <c r="BX37" i="3"/>
  <c r="BX44" i="3"/>
  <c r="BX21" i="3"/>
  <c r="BX13" i="3"/>
  <c r="BX40" i="3"/>
  <c r="BX14" i="3"/>
  <c r="BX53" i="3"/>
  <c r="BX26" i="3"/>
  <c r="BT14" i="3"/>
  <c r="BX51" i="3"/>
  <c r="BX35" i="3"/>
  <c r="BX18" i="3"/>
  <c r="BX50" i="3"/>
  <c r="BX28" i="3"/>
  <c r="BX17" i="3"/>
  <c r="BX57" i="3"/>
  <c r="BX41" i="3"/>
  <c r="BX31" i="3"/>
  <c r="BX56" i="3"/>
  <c r="BX36" i="3"/>
  <c r="BX15" i="3"/>
  <c r="BX60" i="3"/>
  <c r="BX59" i="3"/>
  <c r="BX43" i="3"/>
  <c r="BX33" i="3"/>
  <c r="BX58" i="3"/>
  <c r="BX42" i="3"/>
  <c r="BX32" i="3"/>
  <c r="BX49" i="3"/>
  <c r="BX23" i="3"/>
  <c r="BX16" i="3"/>
  <c r="BX30" i="3"/>
  <c r="BX48" i="3"/>
  <c r="BX34" i="3"/>
  <c r="BX55" i="3"/>
  <c r="BX39" i="3"/>
  <c r="BX29" i="3"/>
  <c r="BX54" i="3"/>
  <c r="BX38" i="3"/>
  <c r="BX27" i="3"/>
  <c r="BX61" i="3"/>
  <c r="BX45" i="3"/>
  <c r="BX19" i="3"/>
  <c r="BX12" i="3"/>
  <c r="BX52" i="3"/>
  <c r="BX22" i="3"/>
  <c r="BT16" i="3"/>
  <c r="CB52" i="3"/>
  <c r="BT59" i="3"/>
  <c r="BT17" i="3"/>
  <c r="CB16" i="3"/>
  <c r="BT23" i="3"/>
  <c r="BT48" i="3"/>
  <c r="CB22" i="3"/>
  <c r="CB42" i="3"/>
  <c r="BT19" i="3"/>
  <c r="BT43" i="3"/>
  <c r="BT26" i="3"/>
  <c r="BT56" i="3"/>
  <c r="BT33" i="3"/>
  <c r="BT27" i="3"/>
  <c r="BT58" i="3"/>
  <c r="CB37" i="3"/>
  <c r="CB47" i="3"/>
  <c r="CB18" i="3"/>
  <c r="CB17" i="3"/>
  <c r="CB49" i="3"/>
  <c r="CB43" i="3"/>
  <c r="BT42" i="3"/>
  <c r="BT25" i="3"/>
  <c r="BT28" i="3"/>
  <c r="BT13" i="3"/>
  <c r="BT45" i="3"/>
  <c r="CB23" i="3"/>
  <c r="CB51" i="3"/>
  <c r="CB15" i="3"/>
  <c r="CB58" i="3"/>
  <c r="CB38" i="3"/>
  <c r="BT38" i="3"/>
  <c r="BT15" i="3"/>
  <c r="BT34" i="3"/>
  <c r="BT40" i="3"/>
  <c r="BT30" i="3"/>
  <c r="BT60" i="3"/>
  <c r="CB56" i="3"/>
  <c r="CB27" i="3"/>
  <c r="CB44" i="3"/>
  <c r="CB26" i="3"/>
  <c r="CB53" i="3"/>
  <c r="CB21" i="3"/>
  <c r="CB13" i="3"/>
  <c r="CF27" i="3"/>
  <c r="CF50" i="3"/>
  <c r="CF31" i="3"/>
  <c r="BT61" i="3"/>
  <c r="BT31" i="3"/>
  <c r="BT54" i="3"/>
  <c r="BT37" i="3"/>
  <c r="BT29" i="3"/>
  <c r="BT22" i="3"/>
  <c r="BT36" i="3"/>
  <c r="BT35" i="3"/>
  <c r="BT52" i="3"/>
  <c r="BT39" i="3"/>
  <c r="CF43" i="3"/>
  <c r="CF53" i="3"/>
  <c r="CF60" i="3"/>
  <c r="CF20" i="3"/>
  <c r="CB45" i="3"/>
  <c r="CB19" i="3"/>
  <c r="CB12" i="3"/>
  <c r="CF58" i="3"/>
  <c r="CB59" i="3"/>
  <c r="CB40" i="3"/>
  <c r="CB31" i="3"/>
  <c r="CB28" i="3"/>
  <c r="CB50" i="3"/>
  <c r="CB14" i="3"/>
  <c r="CB20" i="3"/>
  <c r="CB54" i="3"/>
  <c r="CB35" i="3"/>
  <c r="BT53" i="3"/>
  <c r="BT24" i="3"/>
  <c r="BT57" i="3"/>
  <c r="BT50" i="3"/>
  <c r="BT47" i="3"/>
  <c r="BT32" i="3"/>
  <c r="BT49" i="3"/>
  <c r="BT20" i="3"/>
  <c r="BT44" i="3"/>
  <c r="BT41" i="3"/>
  <c r="BT12" i="3"/>
  <c r="CF34" i="3"/>
  <c r="CF37" i="3"/>
  <c r="CF18" i="3"/>
  <c r="CB60" i="3"/>
  <c r="CB41" i="3"/>
  <c r="CB32" i="3"/>
  <c r="CB55" i="3"/>
  <c r="CB36" i="3"/>
  <c r="CB24" i="3"/>
  <c r="CF22" i="3"/>
  <c r="CB61" i="3"/>
  <c r="CB33" i="3"/>
  <c r="CB39" i="3"/>
  <c r="CB57" i="3"/>
  <c r="CB29" i="3"/>
  <c r="CB25" i="3"/>
  <c r="CB34" i="3"/>
  <c r="BT18" i="3"/>
  <c r="BT51" i="3"/>
  <c r="BT21" i="3"/>
  <c r="BT55" i="3"/>
  <c r="CF47" i="3"/>
  <c r="CF21" i="3"/>
  <c r="CF14" i="3"/>
  <c r="CF57" i="3"/>
  <c r="CF41" i="3"/>
  <c r="CF32" i="3"/>
  <c r="CF36" i="3"/>
  <c r="CF38" i="3"/>
  <c r="CF48" i="3"/>
  <c r="CF40" i="3"/>
  <c r="CF59" i="3"/>
  <c r="CB48" i="3"/>
  <c r="CF55" i="3"/>
  <c r="CF39" i="3"/>
  <c r="CF30" i="3"/>
  <c r="CF49" i="3"/>
  <c r="CF23" i="3"/>
  <c r="CF16" i="3"/>
  <c r="CF52" i="3"/>
  <c r="CF24" i="3"/>
  <c r="CF54" i="3"/>
  <c r="CF29" i="3"/>
  <c r="CF28" i="3"/>
  <c r="CF42" i="3"/>
  <c r="CF15" i="3"/>
  <c r="CF51" i="3"/>
  <c r="CF35" i="3"/>
  <c r="CF26" i="3"/>
  <c r="CF61" i="3"/>
  <c r="CF45" i="3"/>
  <c r="CF19" i="3"/>
  <c r="CF12" i="3"/>
  <c r="CF44" i="3"/>
  <c r="CF25" i="3"/>
  <c r="CF46" i="3"/>
  <c r="CF13" i="3"/>
  <c r="CF17" i="3"/>
  <c r="CF33" i="3"/>
  <c r="CE54" i="3"/>
  <c r="W6" i="3"/>
  <c r="W4" i="3" s="1"/>
  <c r="K25" i="3"/>
  <c r="CE61" i="3"/>
  <c r="CE35" i="3"/>
  <c r="CE17" i="3"/>
  <c r="CE55" i="3"/>
  <c r="CE18" i="3"/>
  <c r="CE26" i="3"/>
  <c r="CE32" i="3"/>
  <c r="CE37" i="3"/>
  <c r="CE12" i="3"/>
  <c r="CE40" i="3"/>
  <c r="CE56" i="3"/>
  <c r="CE20" i="3"/>
  <c r="CE36" i="3"/>
  <c r="CE24" i="3"/>
  <c r="CE50" i="3"/>
  <c r="CE31" i="3"/>
  <c r="CE43" i="3"/>
  <c r="CE57" i="3"/>
  <c r="CE21" i="3"/>
  <c r="CE15" i="3"/>
  <c r="CE52" i="3"/>
  <c r="CE33" i="3"/>
  <c r="CE19" i="3"/>
  <c r="CE47" i="3"/>
  <c r="CE46" i="3"/>
  <c r="CE42" i="3"/>
  <c r="CE53" i="3"/>
  <c r="CE34" i="3"/>
  <c r="CE13" i="3"/>
  <c r="CE48" i="3"/>
  <c r="CE29" i="3"/>
  <c r="CE14" i="3"/>
  <c r="CE44" i="3"/>
  <c r="CE59" i="3"/>
  <c r="CE16" i="3"/>
  <c r="CE58" i="3"/>
  <c r="CE22" i="3"/>
  <c r="CE25" i="3"/>
  <c r="CE27" i="3"/>
  <c r="CE49" i="3"/>
  <c r="CE30" i="3"/>
  <c r="CE41" i="3"/>
  <c r="CE60" i="3"/>
  <c r="CE28" i="3"/>
  <c r="CE38" i="3"/>
  <c r="CE51" i="3"/>
  <c r="CE45" i="3"/>
  <c r="CE39" i="3"/>
  <c r="BY13" i="3"/>
  <c r="BY59" i="3"/>
  <c r="BY55" i="3"/>
  <c r="BY51" i="3"/>
  <c r="BY44" i="3"/>
  <c r="BY40" i="3"/>
  <c r="BY36" i="3"/>
  <c r="BY32" i="3"/>
  <c r="BY27" i="3"/>
  <c r="BY28" i="3"/>
  <c r="BY22" i="3"/>
  <c r="BY19" i="3"/>
  <c r="BY14" i="3"/>
  <c r="BY12" i="3"/>
  <c r="BY16" i="3"/>
  <c r="BY58" i="3"/>
  <c r="BY54" i="3"/>
  <c r="BY50" i="3"/>
  <c r="BY43" i="3"/>
  <c r="BY39" i="3"/>
  <c r="BY35" i="3"/>
  <c r="BY31" i="3"/>
  <c r="BY24" i="3"/>
  <c r="BY48" i="3"/>
  <c r="BY20" i="3"/>
  <c r="BY15" i="3"/>
  <c r="BY61" i="3"/>
  <c r="BY57" i="3"/>
  <c r="BY53" i="3"/>
  <c r="BY49" i="3"/>
  <c r="BY42" i="3"/>
  <c r="BY38" i="3"/>
  <c r="BY34" i="3"/>
  <c r="BY30" i="3"/>
  <c r="BY25" i="3"/>
  <c r="BY26" i="3"/>
  <c r="BY18" i="3"/>
  <c r="BY46" i="3"/>
  <c r="BY60" i="3"/>
  <c r="BY56" i="3"/>
  <c r="BY52" i="3"/>
  <c r="BY45" i="3"/>
  <c r="BY41" i="3"/>
  <c r="BY37" i="3"/>
  <c r="BY33" i="3"/>
  <c r="BY29" i="3"/>
  <c r="BY47" i="3"/>
  <c r="BY23" i="3"/>
  <c r="BY17" i="3"/>
  <c r="BY21" i="3"/>
  <c r="X6" i="3"/>
  <c r="X4" i="3" s="1"/>
  <c r="CG15" i="3"/>
  <c r="CG19" i="3"/>
  <c r="CG61" i="3"/>
  <c r="CG57" i="3"/>
  <c r="CG53" i="3"/>
  <c r="CG49" i="3"/>
  <c r="CG42" i="3"/>
  <c r="CG38" i="3"/>
  <c r="CG34" i="3"/>
  <c r="CG30" i="3"/>
  <c r="CG48" i="3"/>
  <c r="CG28" i="3"/>
  <c r="CG20" i="3"/>
  <c r="CG21" i="3"/>
  <c r="CG14" i="3"/>
  <c r="CG60" i="3"/>
  <c r="CG56" i="3"/>
  <c r="CG52" i="3"/>
  <c r="CG45" i="3"/>
  <c r="CG41" i="3"/>
  <c r="CG37" i="3"/>
  <c r="CG33" i="3"/>
  <c r="CG29" i="3"/>
  <c r="CG47" i="3"/>
  <c r="CG26" i="3"/>
  <c r="CG18" i="3"/>
  <c r="CG16" i="3"/>
  <c r="CG59" i="3"/>
  <c r="CG55" i="3"/>
  <c r="CG51" i="3"/>
  <c r="CG44" i="3"/>
  <c r="CG40" i="3"/>
  <c r="CG36" i="3"/>
  <c r="CG32" i="3"/>
  <c r="CG27" i="3"/>
  <c r="CG46" i="3"/>
  <c r="CG23" i="3"/>
  <c r="CG17" i="3"/>
  <c r="CG12" i="3"/>
  <c r="CG58" i="3"/>
  <c r="CG54" i="3"/>
  <c r="CG50" i="3"/>
  <c r="CG43" i="3"/>
  <c r="CG39" i="3"/>
  <c r="CG35" i="3"/>
  <c r="CG31" i="3"/>
  <c r="CG24" i="3"/>
  <c r="CG25" i="3"/>
  <c r="CG22" i="3"/>
  <c r="CG13" i="3"/>
  <c r="CC26" i="3"/>
  <c r="CC16" i="3"/>
  <c r="CC12" i="3"/>
  <c r="CC15" i="3"/>
  <c r="CC18" i="3"/>
  <c r="CC59" i="3"/>
  <c r="CC55" i="3"/>
  <c r="CC51" i="3"/>
  <c r="CC44" i="3"/>
  <c r="CC40" i="3"/>
  <c r="CC36" i="3"/>
  <c r="CC46" i="3"/>
  <c r="CC31" i="3"/>
  <c r="CC24" i="3"/>
  <c r="CC17" i="3"/>
  <c r="CC14" i="3"/>
  <c r="CC58" i="3"/>
  <c r="CC54" i="3"/>
  <c r="CC50" i="3"/>
  <c r="CC43" i="3"/>
  <c r="CC39" i="3"/>
  <c r="CC35" i="3"/>
  <c r="CC34" i="3"/>
  <c r="CC30" i="3"/>
  <c r="CC25" i="3"/>
  <c r="CC23" i="3"/>
  <c r="CC28" i="3"/>
  <c r="CC61" i="3"/>
  <c r="CC57" i="3"/>
  <c r="CC53" i="3"/>
  <c r="CC49" i="3"/>
  <c r="CC42" i="3"/>
  <c r="CC38" i="3"/>
  <c r="CC48" i="3"/>
  <c r="CC33" i="3"/>
  <c r="CC29" i="3"/>
  <c r="CC21" i="3"/>
  <c r="CC22" i="3"/>
  <c r="CC13" i="3"/>
  <c r="CC60" i="3"/>
  <c r="CC56" i="3"/>
  <c r="CC52" i="3"/>
  <c r="CC45" i="3"/>
  <c r="CC41" i="3"/>
  <c r="CC37" i="3"/>
  <c r="CC47" i="3"/>
  <c r="CC32" i="3"/>
  <c r="CC27" i="3"/>
  <c r="CC19" i="3"/>
  <c r="CC20" i="3"/>
  <c r="CH23" i="3"/>
  <c r="CH17" i="3"/>
  <c r="CH15" i="3"/>
  <c r="CH18" i="3"/>
  <c r="CH28" i="3"/>
  <c r="CH16" i="3"/>
  <c r="CH12" i="3"/>
  <c r="CH60" i="3"/>
  <c r="CH56" i="3"/>
  <c r="CH52" i="3"/>
  <c r="CH48" i="3"/>
  <c r="CH45" i="3"/>
  <c r="CH41" i="3"/>
  <c r="CH37" i="3"/>
  <c r="CH34" i="3"/>
  <c r="CH30" i="3"/>
  <c r="CH19" i="3"/>
  <c r="CH59" i="3"/>
  <c r="CH55" i="3"/>
  <c r="CH51" i="3"/>
  <c r="CH47" i="3"/>
  <c r="CH44" i="3"/>
  <c r="CH40" i="3"/>
  <c r="CH36" i="3"/>
  <c r="CH33" i="3"/>
  <c r="CH29" i="3"/>
  <c r="CH58" i="3"/>
  <c r="CH54" i="3"/>
  <c r="CH50" i="3"/>
  <c r="CH46" i="3"/>
  <c r="CH43" i="3"/>
  <c r="CH39" i="3"/>
  <c r="CH35" i="3"/>
  <c r="CH32" i="3"/>
  <c r="CH24" i="3"/>
  <c r="CH14" i="3"/>
  <c r="CH27" i="3"/>
  <c r="CH13" i="3"/>
  <c r="CH20" i="3"/>
  <c r="CH22" i="3"/>
  <c r="CH61" i="3"/>
  <c r="CH57" i="3"/>
  <c r="CH53" i="3"/>
  <c r="CH49" i="3"/>
  <c r="CH25" i="3"/>
  <c r="CH42" i="3"/>
  <c r="CH38" i="3"/>
  <c r="CH26" i="3"/>
  <c r="CH31" i="3"/>
  <c r="CH21" i="3"/>
  <c r="BS48" i="3"/>
  <c r="BS47" i="3"/>
  <c r="BS46" i="3"/>
  <c r="BS45" i="3"/>
  <c r="BS44" i="3"/>
  <c r="BS43" i="3"/>
  <c r="BS42" i="3"/>
  <c r="BS41" i="3"/>
  <c r="BS40" i="3"/>
  <c r="BS39" i="3"/>
  <c r="BS38" i="3"/>
  <c r="BS37" i="3"/>
  <c r="BS36" i="3"/>
  <c r="BS35" i="3"/>
  <c r="BS26" i="3"/>
  <c r="BS61" i="3"/>
  <c r="BS59" i="3"/>
  <c r="BS57" i="3"/>
  <c r="BS55" i="3"/>
  <c r="BS53" i="3"/>
  <c r="BS51" i="3"/>
  <c r="BS49" i="3"/>
  <c r="BS28" i="3"/>
  <c r="BS23" i="3"/>
  <c r="BS22" i="3"/>
  <c r="BS21" i="3"/>
  <c r="BS20" i="3"/>
  <c r="BS19" i="3"/>
  <c r="BS58" i="3"/>
  <c r="BS54" i="3"/>
  <c r="BS52" i="3"/>
  <c r="BS60" i="3"/>
  <c r="BS50" i="3"/>
  <c r="BS27" i="3"/>
  <c r="BS29" i="3"/>
  <c r="BS24" i="3"/>
  <c r="BS33" i="3"/>
  <c r="BS31" i="3"/>
  <c r="BS17" i="3"/>
  <c r="BS15" i="3"/>
  <c r="BS56" i="3"/>
  <c r="BS25" i="3"/>
  <c r="BS14" i="3"/>
  <c r="BS30" i="3"/>
  <c r="BS18" i="3"/>
  <c r="BS32" i="3"/>
  <c r="BS34" i="3"/>
  <c r="BS16" i="3"/>
  <c r="BS13" i="3"/>
  <c r="CA48" i="3"/>
  <c r="CA47" i="3"/>
  <c r="CA46" i="3"/>
  <c r="CA61" i="3"/>
  <c r="CA60" i="3"/>
  <c r="CA59" i="3"/>
  <c r="CA58" i="3"/>
  <c r="CA57" i="3"/>
  <c r="CA56" i="3"/>
  <c r="CA55" i="3"/>
  <c r="CA54" i="3"/>
  <c r="CA53" i="3"/>
  <c r="CA52" i="3"/>
  <c r="CA51" i="3"/>
  <c r="CA50" i="3"/>
  <c r="CA49" i="3"/>
  <c r="CA45" i="3"/>
  <c r="CA44" i="3"/>
  <c r="CA43" i="3"/>
  <c r="CA42" i="3"/>
  <c r="CA41" i="3"/>
  <c r="CA40" i="3"/>
  <c r="CA39" i="3"/>
  <c r="CA38" i="3"/>
  <c r="CA37" i="3"/>
  <c r="CA36" i="3"/>
  <c r="CA35" i="3"/>
  <c r="CA26" i="3"/>
  <c r="CA28" i="3"/>
  <c r="CA23" i="3"/>
  <c r="CA22" i="3"/>
  <c r="CA21" i="3"/>
  <c r="CA20" i="3"/>
  <c r="CA19" i="3"/>
  <c r="CA18" i="3"/>
  <c r="CA27" i="3"/>
  <c r="CA34" i="3"/>
  <c r="CA33" i="3"/>
  <c r="CA32" i="3"/>
  <c r="CA31" i="3"/>
  <c r="CA30" i="3"/>
  <c r="CA24" i="3"/>
  <c r="CA29" i="3"/>
  <c r="CA17" i="3"/>
  <c r="CA13" i="3"/>
  <c r="CA25" i="3"/>
  <c r="CA16" i="3"/>
  <c r="CA12" i="3"/>
  <c r="CA15" i="3"/>
  <c r="CA14" i="3"/>
  <c r="CD61" i="3"/>
  <c r="CD60" i="3"/>
  <c r="CD59" i="3"/>
  <c r="CD58" i="3"/>
  <c r="CD57" i="3"/>
  <c r="CD56" i="3"/>
  <c r="CD55" i="3"/>
  <c r="CD54" i="3"/>
  <c r="CD53" i="3"/>
  <c r="CD52" i="3"/>
  <c r="CD51" i="3"/>
  <c r="CD50" i="3"/>
  <c r="CD49" i="3"/>
  <c r="CD48" i="3"/>
  <c r="CD47" i="3"/>
  <c r="CD46" i="3"/>
  <c r="CD25" i="3"/>
  <c r="CD26" i="3"/>
  <c r="CD28" i="3"/>
  <c r="CD45" i="3"/>
  <c r="CD44" i="3"/>
  <c r="CD43" i="3"/>
  <c r="CD42" i="3"/>
  <c r="CD41" i="3"/>
  <c r="CD40" i="3"/>
  <c r="CD39" i="3"/>
  <c r="CD38" i="3"/>
  <c r="CD37" i="3"/>
  <c r="CD36" i="3"/>
  <c r="CD35" i="3"/>
  <c r="CD29" i="3"/>
  <c r="CD23" i="3"/>
  <c r="CD22" i="3"/>
  <c r="CD20" i="3"/>
  <c r="CD18" i="3"/>
  <c r="CD27" i="3"/>
  <c r="CD15" i="3"/>
  <c r="CD34" i="3"/>
  <c r="CD32" i="3"/>
  <c r="CD30" i="3"/>
  <c r="CD33" i="3"/>
  <c r="CD31" i="3"/>
  <c r="CD24" i="3"/>
  <c r="CD19" i="3"/>
  <c r="CD17" i="3"/>
  <c r="CD14" i="3"/>
  <c r="CD16" i="3"/>
  <c r="CD12" i="3"/>
  <c r="CD21" i="3"/>
  <c r="CD13" i="3"/>
  <c r="BW61" i="3"/>
  <c r="BW60" i="3"/>
  <c r="BW59" i="3"/>
  <c r="BW58" i="3"/>
  <c r="BW57" i="3"/>
  <c r="BW56" i="3"/>
  <c r="BW55" i="3"/>
  <c r="BW54" i="3"/>
  <c r="BW53" i="3"/>
  <c r="BW52" i="3"/>
  <c r="BW51" i="3"/>
  <c r="BW50" i="3"/>
  <c r="BW49" i="3"/>
  <c r="BW48" i="3"/>
  <c r="BW47" i="3"/>
  <c r="BW46" i="3"/>
  <c r="BW26" i="3"/>
  <c r="BW28" i="3"/>
  <c r="BW23" i="3"/>
  <c r="BW22" i="3"/>
  <c r="BW21" i="3"/>
  <c r="BW20" i="3"/>
  <c r="BW19" i="3"/>
  <c r="BW45" i="3"/>
  <c r="BW44" i="3"/>
  <c r="BW43" i="3"/>
  <c r="BW42" i="3"/>
  <c r="BW41" i="3"/>
  <c r="BW40" i="3"/>
  <c r="BW39" i="3"/>
  <c r="BW38" i="3"/>
  <c r="BW37" i="3"/>
  <c r="BW36" i="3"/>
  <c r="BW35" i="3"/>
  <c r="BW34" i="3"/>
  <c r="BW33" i="3"/>
  <c r="BW32" i="3"/>
  <c r="BW31" i="3"/>
  <c r="BW30" i="3"/>
  <c r="BW29" i="3"/>
  <c r="BW25" i="3"/>
  <c r="BW24" i="3"/>
  <c r="BW18" i="3"/>
  <c r="BW14" i="3"/>
  <c r="BW27" i="3"/>
  <c r="BW13" i="3"/>
  <c r="BW16" i="3"/>
  <c r="BW15" i="3"/>
  <c r="BW12" i="3"/>
  <c r="BW17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5" i="3"/>
  <c r="BU44" i="3"/>
  <c r="BU43" i="3"/>
  <c r="BU42" i="3"/>
  <c r="BU41" i="3"/>
  <c r="BU40" i="3"/>
  <c r="BU39" i="3"/>
  <c r="BU38" i="3"/>
  <c r="BU37" i="3"/>
  <c r="BU36" i="3"/>
  <c r="BU35" i="3"/>
  <c r="BU48" i="3"/>
  <c r="BU47" i="3"/>
  <c r="BU46" i="3"/>
  <c r="BU34" i="3"/>
  <c r="BU33" i="3"/>
  <c r="BU32" i="3"/>
  <c r="BU31" i="3"/>
  <c r="BU30" i="3"/>
  <c r="BU29" i="3"/>
  <c r="BU27" i="3"/>
  <c r="BU24" i="3"/>
  <c r="BU25" i="3"/>
  <c r="BU28" i="3"/>
  <c r="BU21" i="3"/>
  <c r="BU19" i="3"/>
  <c r="BU18" i="3"/>
  <c r="BU17" i="3"/>
  <c r="BU26" i="3"/>
  <c r="BU16" i="3"/>
  <c r="BU12" i="3"/>
  <c r="BU15" i="3"/>
  <c r="BU20" i="3"/>
  <c r="BU14" i="3"/>
  <c r="BU22" i="3"/>
  <c r="BU13" i="3"/>
  <c r="BU23" i="3"/>
  <c r="BZ61" i="3"/>
  <c r="BZ60" i="3"/>
  <c r="BZ59" i="3"/>
  <c r="BZ58" i="3"/>
  <c r="BZ57" i="3"/>
  <c r="BZ56" i="3"/>
  <c r="BZ55" i="3"/>
  <c r="BZ54" i="3"/>
  <c r="BZ53" i="3"/>
  <c r="BZ52" i="3"/>
  <c r="BZ51" i="3"/>
  <c r="BZ50" i="3"/>
  <c r="BZ49" i="3"/>
  <c r="BZ25" i="3"/>
  <c r="BZ45" i="3"/>
  <c r="BZ44" i="3"/>
  <c r="BZ43" i="3"/>
  <c r="BZ42" i="3"/>
  <c r="BZ41" i="3"/>
  <c r="BZ40" i="3"/>
  <c r="BZ39" i="3"/>
  <c r="BZ38" i="3"/>
  <c r="BZ37" i="3"/>
  <c r="BZ36" i="3"/>
  <c r="BZ35" i="3"/>
  <c r="BZ26" i="3"/>
  <c r="BZ48" i="3"/>
  <c r="BZ46" i="3"/>
  <c r="BZ34" i="3"/>
  <c r="BZ33" i="3"/>
  <c r="BZ32" i="3"/>
  <c r="BZ31" i="3"/>
  <c r="BZ30" i="3"/>
  <c r="BZ29" i="3"/>
  <c r="BZ24" i="3"/>
  <c r="BZ21" i="3"/>
  <c r="BZ19" i="3"/>
  <c r="BZ47" i="3"/>
  <c r="BZ28" i="3"/>
  <c r="BZ16" i="3"/>
  <c r="BZ12" i="3"/>
  <c r="BZ20" i="3"/>
  <c r="BZ17" i="3"/>
  <c r="BZ18" i="3"/>
  <c r="BZ15" i="3"/>
  <c r="BZ23" i="3"/>
  <c r="BZ22" i="3"/>
  <c r="BZ27" i="3"/>
  <c r="BZ13" i="3"/>
  <c r="BZ14" i="3"/>
  <c r="BV61" i="3"/>
  <c r="BV60" i="3"/>
  <c r="BV59" i="3"/>
  <c r="BV58" i="3"/>
  <c r="BV57" i="3"/>
  <c r="BV56" i="3"/>
  <c r="BV55" i="3"/>
  <c r="BV54" i="3"/>
  <c r="BV53" i="3"/>
  <c r="BV52" i="3"/>
  <c r="BV51" i="3"/>
  <c r="BV50" i="3"/>
  <c r="BV49" i="3"/>
  <c r="BV48" i="3"/>
  <c r="BV47" i="3"/>
  <c r="BV46" i="3"/>
  <c r="BV25" i="3"/>
  <c r="BV26" i="3"/>
  <c r="BV28" i="3"/>
  <c r="BV44" i="3"/>
  <c r="BV42" i="3"/>
  <c r="BV40" i="3"/>
  <c r="BV38" i="3"/>
  <c r="BV36" i="3"/>
  <c r="BV34" i="3"/>
  <c r="BV33" i="3"/>
  <c r="BV32" i="3"/>
  <c r="BV31" i="3"/>
  <c r="BV30" i="3"/>
  <c r="BV23" i="3"/>
  <c r="BV22" i="3"/>
  <c r="BV20" i="3"/>
  <c r="BV27" i="3"/>
  <c r="BV21" i="3"/>
  <c r="BV13" i="3"/>
  <c r="BV43" i="3"/>
  <c r="BV35" i="3"/>
  <c r="BV29" i="3"/>
  <c r="BV24" i="3"/>
  <c r="BV19" i="3"/>
  <c r="BV18" i="3"/>
  <c r="BV45" i="3"/>
  <c r="BV41" i="3"/>
  <c r="BV37" i="3"/>
  <c r="BV17" i="3"/>
  <c r="BV16" i="3"/>
  <c r="BV12" i="3"/>
  <c r="BV39" i="3"/>
  <c r="BV15" i="3"/>
  <c r="BV14" i="3"/>
  <c r="AF22" i="3"/>
  <c r="AH13" i="3"/>
  <c r="AG13" i="3"/>
  <c r="AF13" i="3"/>
  <c r="AF11" i="3"/>
  <c r="AF10" i="3"/>
  <c r="AF9" i="3"/>
  <c r="AF8" i="3"/>
  <c r="AF17" i="3"/>
  <c r="AF16" i="3"/>
  <c r="AJ14" i="3"/>
  <c r="AJ13" i="3"/>
  <c r="AI11" i="3"/>
  <c r="AH11" i="3"/>
  <c r="AF12" i="3"/>
  <c r="AF7" i="3"/>
  <c r="AF15" i="3"/>
  <c r="BC11" i="3" l="1"/>
  <c r="AX17" i="3"/>
  <c r="AY17" i="3"/>
  <c r="BA17" i="3"/>
  <c r="BC17" i="3"/>
  <c r="BC16" i="3"/>
  <c r="AX16" i="3"/>
  <c r="BA16" i="3"/>
  <c r="AY16" i="3"/>
  <c r="AY15" i="3"/>
  <c r="BA15" i="3"/>
  <c r="AX15" i="3"/>
  <c r="BC15" i="3"/>
  <c r="BA14" i="3"/>
  <c r="AY14" i="3"/>
  <c r="AX14" i="3"/>
  <c r="AY11" i="3"/>
  <c r="BA11" i="3"/>
  <c r="AX11" i="3"/>
  <c r="BC12" i="3"/>
  <c r="AY12" i="3"/>
  <c r="AX12" i="3"/>
  <c r="BA12" i="3"/>
  <c r="BA9" i="3"/>
  <c r="AY9" i="3"/>
  <c r="AX9" i="3"/>
  <c r="BC9" i="3"/>
  <c r="BA10" i="3"/>
  <c r="BC10" i="3"/>
  <c r="AY10" i="3"/>
  <c r="AX10" i="3"/>
  <c r="BA22" i="3"/>
  <c r="AY22" i="3"/>
  <c r="AX22" i="3"/>
  <c r="BD22" i="3" s="1"/>
  <c r="BC22" i="3"/>
  <c r="AY13" i="3"/>
  <c r="BC13" i="3"/>
  <c r="AX13" i="3"/>
  <c r="BA13" i="3"/>
  <c r="BA8" i="3"/>
  <c r="AY8" i="3"/>
  <c r="AX8" i="3"/>
  <c r="BC8" i="3"/>
  <c r="BC7" i="3"/>
  <c r="BA7" i="3"/>
  <c r="AY7" i="3"/>
  <c r="AX7" i="3"/>
  <c r="D5" i="3"/>
  <c r="T30" i="3"/>
  <c r="BD12" i="3" l="1"/>
  <c r="BD11" i="3"/>
  <c r="BD17" i="3"/>
  <c r="BB17" i="3"/>
  <c r="AZ17" i="3"/>
  <c r="BE17" i="3"/>
  <c r="BD16" i="3"/>
  <c r="BB16" i="3"/>
  <c r="AZ16" i="3"/>
  <c r="BE16" i="3"/>
  <c r="BE15" i="3"/>
  <c r="BB15" i="3"/>
  <c r="AZ15" i="3"/>
  <c r="BD15" i="3"/>
  <c r="BB14" i="3"/>
  <c r="BE14" i="3"/>
  <c r="AZ14" i="3"/>
  <c r="BD14" i="3"/>
  <c r="BB11" i="3"/>
  <c r="BE11" i="3"/>
  <c r="AZ11" i="3"/>
  <c r="AZ12" i="3"/>
  <c r="BE12" i="3"/>
  <c r="BB12" i="3"/>
  <c r="BD8" i="3"/>
  <c r="BE9" i="3"/>
  <c r="BB9" i="3"/>
  <c r="AZ9" i="3"/>
  <c r="BD9" i="3"/>
  <c r="BE10" i="3"/>
  <c r="BB10" i="3"/>
  <c r="AZ10" i="3"/>
  <c r="BD10" i="3"/>
  <c r="BD13" i="3"/>
  <c r="AZ22" i="3"/>
  <c r="BB22" i="3"/>
  <c r="BE22" i="3"/>
  <c r="BE13" i="3"/>
  <c r="AZ13" i="3"/>
  <c r="BB13" i="3"/>
  <c r="AY5" i="3"/>
  <c r="AP16" i="3" s="1"/>
  <c r="BA5" i="3"/>
  <c r="K30" i="3"/>
  <c r="K26" i="3" s="1"/>
  <c r="U30" i="3" s="1"/>
  <c r="AZ8" i="3"/>
  <c r="BE8" i="3"/>
  <c r="BB8" i="3"/>
  <c r="BD7" i="3"/>
  <c r="AZ7" i="3"/>
  <c r="BE7" i="3"/>
  <c r="BB7" i="3"/>
  <c r="M30" i="3" l="1"/>
  <c r="V30" i="3" s="1"/>
  <c r="BH7" i="3"/>
  <c r="BI7" i="3"/>
  <c r="BI14" i="3"/>
  <c r="AP21" i="3"/>
  <c r="AR18" i="3"/>
  <c r="AR9" i="3"/>
  <c r="AP12" i="3"/>
  <c r="AP22" i="3"/>
  <c r="AR19" i="3"/>
  <c r="AP15" i="3"/>
  <c r="AR13" i="3"/>
  <c r="AP8" i="3"/>
  <c r="AP17" i="3"/>
  <c r="AR11" i="3"/>
  <c r="AP19" i="3"/>
  <c r="AP18" i="3"/>
  <c r="AP13" i="3"/>
  <c r="AP20" i="3"/>
  <c r="AP10" i="3"/>
  <c r="AP7" i="3"/>
  <c r="AP9" i="3"/>
  <c r="AP14" i="3"/>
  <c r="AP11" i="3"/>
  <c r="AR21" i="3"/>
  <c r="AR20" i="3"/>
  <c r="AR14" i="3"/>
  <c r="BH20" i="3"/>
  <c r="BJ17" i="3"/>
  <c r="BI9" i="3"/>
  <c r="BH15" i="3"/>
  <c r="BI18" i="3"/>
  <c r="BJ13" i="3"/>
  <c r="BI17" i="3"/>
  <c r="BI20" i="3"/>
  <c r="AR12" i="3"/>
  <c r="BH21" i="3"/>
  <c r="BJ7" i="3"/>
  <c r="BH8" i="3"/>
  <c r="AR17" i="3"/>
  <c r="AR10" i="3"/>
  <c r="BI13" i="3"/>
  <c r="AR8" i="3"/>
  <c r="BH22" i="3"/>
  <c r="BI21" i="3"/>
  <c r="BI16" i="3"/>
  <c r="BH10" i="3"/>
  <c r="BH13" i="3"/>
  <c r="BJ10" i="3"/>
  <c r="BI15" i="3"/>
  <c r="BI19" i="3"/>
  <c r="BJ22" i="3"/>
  <c r="BJ16" i="3"/>
  <c r="BI11" i="3"/>
  <c r="BH9" i="3"/>
  <c r="BI12" i="3"/>
  <c r="BJ20" i="3"/>
  <c r="BJ18" i="3"/>
  <c r="BJ11" i="3"/>
  <c r="BJ14" i="3"/>
  <c r="BJ9" i="3"/>
  <c r="BI22" i="3"/>
  <c r="BH12" i="3"/>
  <c r="BJ21" i="3"/>
  <c r="BH18" i="3"/>
  <c r="BI8" i="3"/>
  <c r="AR16" i="3"/>
  <c r="AR22" i="3"/>
  <c r="AR7" i="3"/>
  <c r="BH19" i="3"/>
  <c r="AR15" i="3"/>
  <c r="BJ8" i="3"/>
  <c r="BJ15" i="3"/>
  <c r="BI10" i="3"/>
  <c r="BJ12" i="3"/>
  <c r="BH11" i="3"/>
  <c r="BH17" i="3"/>
  <c r="BH14" i="3"/>
  <c r="BJ19" i="3"/>
  <c r="BH16" i="3"/>
  <c r="O30" i="3"/>
  <c r="W30" i="3" s="1"/>
  <c r="M24" i="3" s="1"/>
  <c r="AZ5" i="3"/>
  <c r="AQ15" i="3" s="1"/>
  <c r="AM15" i="3" l="1"/>
  <c r="AU15" i="3" s="1"/>
  <c r="AO15" i="3"/>
  <c r="AW15" i="3" s="1"/>
  <c r="AQ22" i="3"/>
  <c r="AL22" i="3" s="1"/>
  <c r="AT22" i="3" s="1"/>
  <c r="AQ17" i="3"/>
  <c r="AN17" i="3" s="1"/>
  <c r="AV17" i="3" s="1"/>
  <c r="AQ11" i="3"/>
  <c r="AK11" i="3" s="1"/>
  <c r="AS11" i="3" s="1"/>
  <c r="AQ18" i="3"/>
  <c r="AO18" i="3" s="1"/>
  <c r="AW18" i="3" s="1"/>
  <c r="AQ14" i="3"/>
  <c r="AM14" i="3" s="1"/>
  <c r="AU14" i="3" s="1"/>
  <c r="AQ21" i="3"/>
  <c r="AM21" i="3" s="1"/>
  <c r="AU21" i="3" s="1"/>
  <c r="AQ16" i="3"/>
  <c r="AK16" i="3" s="1"/>
  <c r="AS16" i="3" s="1"/>
  <c r="AQ19" i="3"/>
  <c r="AM19" i="3" s="1"/>
  <c r="AU19" i="3" s="1"/>
  <c r="AQ7" i="3"/>
  <c r="AM7" i="3" s="1"/>
  <c r="AU7" i="3" s="1"/>
  <c r="AQ9" i="3"/>
  <c r="AO9" i="3" s="1"/>
  <c r="AW9" i="3" s="1"/>
  <c r="AQ20" i="3"/>
  <c r="AO20" i="3" s="1"/>
  <c r="AW20" i="3" s="1"/>
  <c r="AQ8" i="3"/>
  <c r="AK8" i="3" s="1"/>
  <c r="AS8" i="3" s="1"/>
  <c r="AQ10" i="3"/>
  <c r="AL10" i="3" s="1"/>
  <c r="AT10" i="3" s="1"/>
  <c r="AQ13" i="3"/>
  <c r="AK13" i="3" s="1"/>
  <c r="AS13" i="3" s="1"/>
  <c r="AQ12" i="3"/>
  <c r="AM12" i="3" s="1"/>
  <c r="AU12" i="3" s="1"/>
  <c r="AK15" i="3"/>
  <c r="AS15" i="3" s="1"/>
  <c r="AL15" i="3"/>
  <c r="AT15" i="3" s="1"/>
  <c r="AN15" i="3"/>
  <c r="AV15" i="3" s="1"/>
  <c r="AK22" i="3" l="1"/>
  <c r="AS22" i="3" s="1"/>
  <c r="AN18" i="3"/>
  <c r="AV18" i="3" s="1"/>
  <c r="AN14" i="3"/>
  <c r="AV14" i="3" s="1"/>
  <c r="AN16" i="3"/>
  <c r="AV16" i="3" s="1"/>
  <c r="AM16" i="3"/>
  <c r="AU16" i="3" s="1"/>
  <c r="AK12" i="3"/>
  <c r="AS12" i="3" s="1"/>
  <c r="AN8" i="3"/>
  <c r="AV8" i="3" s="1"/>
  <c r="AN20" i="3"/>
  <c r="AV20" i="3" s="1"/>
  <c r="AO19" i="3"/>
  <c r="AW19" i="3" s="1"/>
  <c r="AK18" i="3"/>
  <c r="AS18" i="3" s="1"/>
  <c r="AM20" i="3"/>
  <c r="AU20" i="3" s="1"/>
  <c r="AM11" i="3"/>
  <c r="AU11" i="3" s="1"/>
  <c r="AO12" i="3"/>
  <c r="AW12" i="3" s="1"/>
  <c r="AK20" i="3"/>
  <c r="AS20" i="3" s="1"/>
  <c r="AN12" i="3"/>
  <c r="AV12" i="3" s="1"/>
  <c r="AL20" i="3"/>
  <c r="AT20" i="3" s="1"/>
  <c r="AL7" i="3"/>
  <c r="AT7" i="3" s="1"/>
  <c r="AN22" i="3"/>
  <c r="AV22" i="3" s="1"/>
  <c r="AO10" i="3"/>
  <c r="AW10" i="3" s="1"/>
  <c r="AL14" i="3"/>
  <c r="AT14" i="3" s="1"/>
  <c r="AK14" i="3"/>
  <c r="AS14" i="3" s="1"/>
  <c r="AM10" i="3"/>
  <c r="AU10" i="3" s="1"/>
  <c r="AN19" i="3"/>
  <c r="AV19" i="3" s="1"/>
  <c r="AM8" i="3"/>
  <c r="AU8" i="3" s="1"/>
  <c r="AL18" i="3"/>
  <c r="AT18" i="3" s="1"/>
  <c r="AL19" i="3"/>
  <c r="AT19" i="3" s="1"/>
  <c r="AO8" i="3"/>
  <c r="AW8" i="3" s="1"/>
  <c r="AM18" i="3"/>
  <c r="AU18" i="3" s="1"/>
  <c r="AK19" i="3"/>
  <c r="AS19" i="3" s="1"/>
  <c r="AL8" i="3"/>
  <c r="AT8" i="3" s="1"/>
  <c r="AN10" i="3"/>
  <c r="AV10" i="3" s="1"/>
  <c r="AN7" i="3"/>
  <c r="AV7" i="3" s="1"/>
  <c r="AO22" i="3"/>
  <c r="AW22" i="3" s="1"/>
  <c r="AK7" i="3"/>
  <c r="AS7" i="3" s="1"/>
  <c r="AO7" i="3"/>
  <c r="AW7" i="3" s="1"/>
  <c r="AK10" i="3"/>
  <c r="AS10" i="3" s="1"/>
  <c r="AM22" i="3"/>
  <c r="AU22" i="3" s="1"/>
  <c r="AL13" i="3"/>
  <c r="AT13" i="3" s="1"/>
  <c r="AK17" i="3"/>
  <c r="AS17" i="3" s="1"/>
  <c r="AN9" i="3"/>
  <c r="AV9" i="3" s="1"/>
  <c r="AL9" i="3"/>
  <c r="AT9" i="3" s="1"/>
  <c r="AL17" i="3"/>
  <c r="AT17" i="3" s="1"/>
  <c r="AL12" i="3"/>
  <c r="AT12" i="3" s="1"/>
  <c r="AO14" i="3"/>
  <c r="AW14" i="3" s="1"/>
  <c r="AN11" i="3"/>
  <c r="AV11" i="3" s="1"/>
  <c r="AO16" i="3"/>
  <c r="AW16" i="3" s="1"/>
  <c r="AM13" i="3"/>
  <c r="AU13" i="3" s="1"/>
  <c r="AN21" i="3"/>
  <c r="AV21" i="3" s="1"/>
  <c r="AO13" i="3"/>
  <c r="AW13" i="3" s="1"/>
  <c r="AM17" i="3"/>
  <c r="AU17" i="3" s="1"/>
  <c r="AL21" i="3"/>
  <c r="AT21" i="3" s="1"/>
  <c r="AN13" i="3"/>
  <c r="AV13" i="3" s="1"/>
  <c r="AO17" i="3"/>
  <c r="AW17" i="3" s="1"/>
  <c r="AO21" i="3"/>
  <c r="AW21" i="3" s="1"/>
  <c r="AK21" i="3"/>
  <c r="AS21" i="3" s="1"/>
  <c r="AK9" i="3"/>
  <c r="AS9" i="3" s="1"/>
  <c r="AM9" i="3"/>
  <c r="AU9" i="3" s="1"/>
  <c r="AL16" i="3"/>
  <c r="AT16" i="3" s="1"/>
  <c r="AL11" i="3"/>
  <c r="AT11" i="3" s="1"/>
  <c r="AO11" i="3"/>
  <c r="AW11" i="3" s="1"/>
</calcChain>
</file>

<file path=xl/sharedStrings.xml><?xml version="1.0" encoding="utf-8"?>
<sst xmlns="http://schemas.openxmlformats.org/spreadsheetml/2006/main" count="2868" uniqueCount="665">
  <si>
    <t>Standard Skills</t>
  </si>
  <si>
    <t>cost</t>
  </si>
  <si>
    <t>D1</t>
  </si>
  <si>
    <t>D2</t>
  </si>
  <si>
    <t>D3</t>
  </si>
  <si>
    <t>ReRoll</t>
  </si>
  <si>
    <t>Apo</t>
  </si>
  <si>
    <t>Linewoman Amazon</t>
  </si>
  <si>
    <t>Dodge</t>
  </si>
  <si>
    <t>G</t>
  </si>
  <si>
    <t>ASP</t>
  </si>
  <si>
    <t>Thrower Amazon</t>
  </si>
  <si>
    <t>Dodge, Pass</t>
  </si>
  <si>
    <t>GP</t>
  </si>
  <si>
    <t>AS</t>
  </si>
  <si>
    <t>Catcher Amazon</t>
  </si>
  <si>
    <t>Dodge, Catch</t>
  </si>
  <si>
    <t>GA</t>
  </si>
  <si>
    <t>SP</t>
  </si>
  <si>
    <t>Blitzer Amazon</t>
  </si>
  <si>
    <t>Dodge, Block</t>
  </si>
  <si>
    <t>GS</t>
  </si>
  <si>
    <t>AP</t>
  </si>
  <si>
    <t>Beastman</t>
  </si>
  <si>
    <t>Horns</t>
  </si>
  <si>
    <t>GSM</t>
  </si>
  <si>
    <t>Chaos Warrior</t>
  </si>
  <si>
    <t>Minotaur</t>
  </si>
  <si>
    <t>Loner, Frenzy, Horns, Mighty Blow, Thick Skull, Wild Animal</t>
  </si>
  <si>
    <t>SM</t>
  </si>
  <si>
    <t>GAP</t>
  </si>
  <si>
    <t>Hobgoblin</t>
  </si>
  <si>
    <t>Goblin</t>
  </si>
  <si>
    <t>Chaos Dwarf Blocker</t>
  </si>
  <si>
    <t>Block, Tackle, Thick Skull</t>
  </si>
  <si>
    <t>APM</t>
  </si>
  <si>
    <t>Halfling</t>
  </si>
  <si>
    <t>Bull Centaur</t>
  </si>
  <si>
    <t>Sprint, Sure Feet, Thick Skull</t>
  </si>
  <si>
    <t>Minotaur°</t>
  </si>
  <si>
    <t>S</t>
  </si>
  <si>
    <t>GAPM</t>
  </si>
  <si>
    <t>Marauders</t>
  </si>
  <si>
    <t>GSPM</t>
  </si>
  <si>
    <t>A</t>
  </si>
  <si>
    <t>Goblin Renegade</t>
  </si>
  <si>
    <t>Animosity, Dodge, Right Stuff, Stunty</t>
  </si>
  <si>
    <t>AM</t>
  </si>
  <si>
    <t>GSP</t>
  </si>
  <si>
    <t>Skaven Renegade</t>
  </si>
  <si>
    <t>Animosity</t>
  </si>
  <si>
    <t>GM</t>
  </si>
  <si>
    <t>Necromantic</t>
  </si>
  <si>
    <t>Dark Elf Renegade</t>
  </si>
  <si>
    <t>GAM</t>
  </si>
  <si>
    <t>Norse</t>
  </si>
  <si>
    <t>Chaos Troll</t>
  </si>
  <si>
    <t>Loner, Always Hungry, Mighty Blow, Really Stupid, Regeneration, Throw Team-Mate</t>
  </si>
  <si>
    <t>Chaos Ogre</t>
  </si>
  <si>
    <t>Loner, Bone-head, Mighty Blow, Thick Skull, Throw Team-Mate</t>
  </si>
  <si>
    <t>Ogre</t>
  </si>
  <si>
    <t>Minotaur°°</t>
  </si>
  <si>
    <t>Lineman Dark Elf</t>
  </si>
  <si>
    <t>Skaven</t>
  </si>
  <si>
    <t>Runner Dark Elf</t>
  </si>
  <si>
    <t>Dump-Off</t>
  </si>
  <si>
    <t>Slann</t>
  </si>
  <si>
    <t>Assassin</t>
  </si>
  <si>
    <t>Shadowing, Stab</t>
  </si>
  <si>
    <t>Blitzer Dark Elf</t>
  </si>
  <si>
    <t>Block</t>
  </si>
  <si>
    <t>Witch Elf</t>
  </si>
  <si>
    <t>Frenzy, Dodge, Jump Up</t>
  </si>
  <si>
    <t>Vampire</t>
  </si>
  <si>
    <t>Blocker</t>
  </si>
  <si>
    <t>Runner Dwarf</t>
  </si>
  <si>
    <t>Sure Hands, Thick Skull</t>
  </si>
  <si>
    <t>Blitzer Dwarf</t>
  </si>
  <si>
    <t>Block, Thick Skull</t>
  </si>
  <si>
    <t>Troll Slayer</t>
  </si>
  <si>
    <t>Block, Dauntless, Frenzy, Thick Skull</t>
  </si>
  <si>
    <t>Deathroller</t>
  </si>
  <si>
    <t>Loner, Break Tackle, Dirty Player, Juggernaut, Mighty Blow, No Hands, Secret Weapon, Stand Firm</t>
  </si>
  <si>
    <t>Lineman Elf</t>
  </si>
  <si>
    <t>Thrower Elf</t>
  </si>
  <si>
    <t>Pass</t>
  </si>
  <si>
    <t>Catcher Elf</t>
  </si>
  <si>
    <t>Catch, Nerves of Steel</t>
  </si>
  <si>
    <t>Blitzer Elf</t>
  </si>
  <si>
    <t>Block, Side Step</t>
  </si>
  <si>
    <t>Dodge, Right Stuff, Stunty</t>
  </si>
  <si>
    <t>Bombardier</t>
  </si>
  <si>
    <t>Bombardier, Dodge, Secret Weapon, Stunty</t>
  </si>
  <si>
    <t>Looney</t>
  </si>
  <si>
    <t>Chainsaw, Secret Weapon, Stunty</t>
  </si>
  <si>
    <t>Fanatic</t>
  </si>
  <si>
    <t>Ball &amp; Chain, No Hands, Secret Weapon, Stunty</t>
  </si>
  <si>
    <t>Pogoer</t>
  </si>
  <si>
    <t>Dodge, Leap, Stunty, Very Long Legs</t>
  </si>
  <si>
    <t>Troll</t>
  </si>
  <si>
    <t>Treeman</t>
  </si>
  <si>
    <t>Lineman High Elf</t>
  </si>
  <si>
    <t>Thrower High Elf</t>
  </si>
  <si>
    <t>Pass, Safe Throw</t>
  </si>
  <si>
    <t>Catcher High Elf</t>
  </si>
  <si>
    <t>Catch</t>
  </si>
  <si>
    <t>Blitzer High Elf</t>
  </si>
  <si>
    <t>Lineman Human</t>
  </si>
  <si>
    <t>Catcher Human</t>
  </si>
  <si>
    <t>Catch, Dodge</t>
  </si>
  <si>
    <t>Thrower Human</t>
  </si>
  <si>
    <t>Sure Hands, Pass</t>
  </si>
  <si>
    <t>Blitzer Human</t>
  </si>
  <si>
    <t>Skeleton°</t>
  </si>
  <si>
    <t>Regeneration, Thick Skull</t>
  </si>
  <si>
    <t>Thro-Ra</t>
  </si>
  <si>
    <t>Pass, Regeneration, Sure Hands</t>
  </si>
  <si>
    <t>Blitz-Ra</t>
  </si>
  <si>
    <t>Block, Regeneration</t>
  </si>
  <si>
    <t>Tomb Guardian</t>
  </si>
  <si>
    <t>Decay, Regeneration</t>
  </si>
  <si>
    <t>Skink</t>
  </si>
  <si>
    <t>Dodge, Stunty</t>
  </si>
  <si>
    <t>Saurus</t>
  </si>
  <si>
    <t>Kroxigor</t>
  </si>
  <si>
    <t>Loner, Bone-head, Mighty Blow, Prehensile Tail, Thick Skull</t>
  </si>
  <si>
    <t>Zombie°</t>
  </si>
  <si>
    <t>Regeneration</t>
  </si>
  <si>
    <t>Ghoul°</t>
  </si>
  <si>
    <t>Wight°</t>
  </si>
  <si>
    <t>Flesh Golem</t>
  </si>
  <si>
    <t>Regeneration, Stand Firm, Thick Skull</t>
  </si>
  <si>
    <t>Werewolf</t>
  </si>
  <si>
    <t>Claws, Frenzy, Regeneration</t>
  </si>
  <si>
    <t>Lineman Norse</t>
  </si>
  <si>
    <t>Thrower Norse</t>
  </si>
  <si>
    <t>Block, Pass</t>
  </si>
  <si>
    <t>Catcher Norse</t>
  </si>
  <si>
    <t>Block, Dauntless</t>
  </si>
  <si>
    <t>Blitzer Norse</t>
  </si>
  <si>
    <t>Block, Frenzy, Jump Up</t>
  </si>
  <si>
    <t>Werewolf Norse</t>
  </si>
  <si>
    <t>Frenzy</t>
  </si>
  <si>
    <t>Yhetee</t>
  </si>
  <si>
    <t>Loner, Claws, Disturbing Presence, Frenzy, Wild Animal</t>
  </si>
  <si>
    <t>Rotter</t>
  </si>
  <si>
    <t>Decay, Nurgle's Rot</t>
  </si>
  <si>
    <t>Pestigor</t>
  </si>
  <si>
    <t>Horns, Nurgle's Rot, Regeneration</t>
  </si>
  <si>
    <t>Nurgle Warrior</t>
  </si>
  <si>
    <t>Disturbing Presence, Foul Appearance, Nurgle's Rot, Regeneration</t>
  </si>
  <si>
    <t>Beast of Nurgle</t>
  </si>
  <si>
    <t>Loner, Disturbing Presence, Foul Appearance, Mighty Blow, Nurgle's Rot, Really Stupid, Regeneration, Tentacles</t>
  </si>
  <si>
    <t>Snotling</t>
  </si>
  <si>
    <t>Dodge, Right Stuff, Side Step, Stunty, Titchy</t>
  </si>
  <si>
    <t>Ogre°</t>
  </si>
  <si>
    <t>Bone-head, Mighty Blow, Thick Skull, Throw Team-Mate</t>
  </si>
  <si>
    <t>Goblin°</t>
  </si>
  <si>
    <t>Right Stuff, Dodge, Stunty</t>
  </si>
  <si>
    <t>Troll°</t>
  </si>
  <si>
    <t>Lineman Skaven</t>
  </si>
  <si>
    <t>ASPM</t>
  </si>
  <si>
    <t>Thrower Skaven</t>
  </si>
  <si>
    <t>Pass, Sure Hands</t>
  </si>
  <si>
    <t>ASM</t>
  </si>
  <si>
    <t>Gutter Runner</t>
  </si>
  <si>
    <t>Dodge, Weeping Dagger</t>
  </si>
  <si>
    <t>SPM</t>
  </si>
  <si>
    <t>Blitzer Skaven</t>
  </si>
  <si>
    <t>Rat Ogre</t>
  </si>
  <si>
    <t>Loner, Frenzy, Mighty Blow, Prehensile Tail, Wild Animal</t>
  </si>
  <si>
    <t>Lineman Slann</t>
  </si>
  <si>
    <t>Leap, Very Long Legs</t>
  </si>
  <si>
    <t>Catcher Slann</t>
  </si>
  <si>
    <t>Diving Catch, Leap, Very Long Legs</t>
  </si>
  <si>
    <t>Blitzer Slann</t>
  </si>
  <si>
    <t>Diving Tackle, Jump Up, Leap, Very Long Legs</t>
  </si>
  <si>
    <t>GAS</t>
  </si>
  <si>
    <t>P</t>
  </si>
  <si>
    <t>Kroxigor°</t>
  </si>
  <si>
    <t>Skeleton</t>
  </si>
  <si>
    <t>Zombie</t>
  </si>
  <si>
    <t>Ghoul</t>
  </si>
  <si>
    <t>Wight</t>
  </si>
  <si>
    <t>Mummy</t>
  </si>
  <si>
    <t>Mighty Blow, Regeneration</t>
  </si>
  <si>
    <t>Underworld Goblin</t>
  </si>
  <si>
    <t>Underworld Skaven Lineman</t>
  </si>
  <si>
    <t>Underworld Skaven Thrower</t>
  </si>
  <si>
    <t>Animosity, Pass, Sure Hands</t>
  </si>
  <si>
    <t>GPM</t>
  </si>
  <si>
    <t>Underworld Skaven Blitzer</t>
  </si>
  <si>
    <t>Animosity, Block</t>
  </si>
  <si>
    <t>Warpstone Troll</t>
  </si>
  <si>
    <t>Thrall</t>
  </si>
  <si>
    <t>Blood Lust, Hypnotic Gaze, Regeneration</t>
  </si>
  <si>
    <t>Lineman Wood Elf</t>
  </si>
  <si>
    <t>Catcher Wood Elf</t>
  </si>
  <si>
    <t>Catch, Dodge, Sprint</t>
  </si>
  <si>
    <t>Thrower Wood Elf</t>
  </si>
  <si>
    <t>Wardancer</t>
  </si>
  <si>
    <t>Block, Dodge, Leap</t>
  </si>
  <si>
    <t>Treeman°</t>
  </si>
  <si>
    <t>Bertha Bigfist</t>
  </si>
  <si>
    <t>Loner, Bone-head, Break Tackle, Dodge, Mighty Blow, Thick Skull, Throw Team-Mate</t>
  </si>
  <si>
    <t>Brick Far’th **</t>
  </si>
  <si>
    <t>Loner, Bone-head, Mighty Blow, Nerves of Steel, Strong Arm, Thick Skull, Throw Team-Mate</t>
  </si>
  <si>
    <t>Grotty **</t>
  </si>
  <si>
    <t>Loner, Dodge, Right Stuff, Stunty</t>
  </si>
  <si>
    <t>Bomber Dribblesnot</t>
  </si>
  <si>
    <t>Loner, Accurate, Bombardier, Dodge, Right Stuff, Secret Weapon, Stunty</t>
  </si>
  <si>
    <t>Count Luthor Von Drakenborg</t>
  </si>
  <si>
    <t>Loner, Block, Hypnotic Gaze, Regeneration, Side Step</t>
  </si>
  <si>
    <t>Crazy Igor</t>
  </si>
  <si>
    <t>Loner, Dauntless, Regeneration, Thick Skull</t>
  </si>
  <si>
    <t>Deeproot Strongbranch</t>
  </si>
  <si>
    <t>Loner, Block, Mighty Blow, Stand Firm, Strong Arm, Thick Skull, Throw Team-Mate</t>
  </si>
  <si>
    <t>Fezglitch</t>
  </si>
  <si>
    <t>Loner, Ball &amp; Chain, Disturbing Presence, Foul Appearance, No Hands, Secret Weapon</t>
  </si>
  <si>
    <t>Fungus the Loon</t>
  </si>
  <si>
    <t>Loner, Ball &amp; Chain, Mighty Blow, No Hands, Secret Weapon, Stunty</t>
  </si>
  <si>
    <t>Glart Smashrip Jr.</t>
  </si>
  <si>
    <t>Loner, Block, Claws, Juggernaut</t>
  </si>
  <si>
    <t>Helmut Wulf</t>
  </si>
  <si>
    <t>Loner, Chainsaw, Secret Weapon, Stand Firm</t>
  </si>
  <si>
    <t>J Earlice</t>
  </si>
  <si>
    <t>Loner, Catch, Diving Catch, Dodge, Sprint</t>
  </si>
  <si>
    <t>Morg ’n’ Thorg</t>
  </si>
  <si>
    <t>Loner, Block, Mighty Blow, Thick Skull, Throw Team-Mate</t>
  </si>
  <si>
    <t>Nobbla Blackwart</t>
  </si>
  <si>
    <t>Loner, Block, Dodge, Chainsaw, Secret Weapon, Stunty</t>
  </si>
  <si>
    <t>Puggy Baconbreath</t>
  </si>
  <si>
    <t>Loner, Block, Dodge, Nerves of Steel, Right Stuff, Stunty</t>
  </si>
  <si>
    <t>Loner, Grab, Mighty Blow, Regeneration, Throw Team-Mate</t>
  </si>
  <si>
    <t>Scrappa Sorehead</t>
  </si>
  <si>
    <t>Loner, Dirty Player, Dodge, Leap, Right Stuff, Sprint, Stunty, Sure Feet, Very Long Legs</t>
  </si>
  <si>
    <t>Skitter Stab-Stab</t>
  </si>
  <si>
    <t>Loner, Dodge, Prehensile Tail, Shadowing, Stab</t>
  </si>
  <si>
    <t>Wilhelm Chaney</t>
  </si>
  <si>
    <t>Loner, Catch, Claws, Frenzy, Regeneration, Wrestle</t>
  </si>
  <si>
    <t>Willow Rosebark</t>
  </si>
  <si>
    <t>Loner, Dauntless, Side Step, Thick Skull</t>
  </si>
  <si>
    <t>Zara the Slayer</t>
  </si>
  <si>
    <t>Loner, Block, Dauntless, Dodge, Jump Up, Stab, Stakes</t>
  </si>
  <si>
    <t>Rasta Tailspike</t>
  </si>
  <si>
    <t>Loner, Catch, Extra Arms</t>
  </si>
  <si>
    <t>Frank N. Stein</t>
  </si>
  <si>
    <t>Loner, Break Tackle, Mighty Blow, Regeneration, Stand Firm, Thick Skull</t>
  </si>
  <si>
    <t>Bilerot Vomitflesh</t>
  </si>
  <si>
    <t>Loner, Dirty Player, Disturbing Presence, Foul Appearance</t>
  </si>
  <si>
    <t>Guffle Pusmaw</t>
  </si>
  <si>
    <t>Loner, Foul Appearance, Monstrous Mouth, Nurgle's Rot</t>
  </si>
  <si>
    <t>Max Spleenripper</t>
  </si>
  <si>
    <t>Loner, Chainsaw, Secret Weapon</t>
  </si>
  <si>
    <t>Lewdgrip Whiparm</t>
  </si>
  <si>
    <t>Lord Borak the Despoiler</t>
  </si>
  <si>
    <t>Loner, Block Dirty Player, Mighty Blow</t>
  </si>
  <si>
    <t>Grashnak Blackhoof</t>
  </si>
  <si>
    <t>Loner, Frenzy, Horns, Mighty Blow, Thick Skull</t>
  </si>
  <si>
    <t>Zzharg Madeye</t>
  </si>
  <si>
    <t>Loner, Hail Mary Pass, Pass, Secret Weapon, Strong Arm, Sure Hands, Tackle, Thick Skull</t>
  </si>
  <si>
    <t>Ugroth Bolgrot</t>
  </si>
  <si>
    <t>Dolfar Longstride</t>
  </si>
  <si>
    <t>Loner, Diving Catch, Hail Mary Pass, Kick, Kick-off Return, Pass Block</t>
  </si>
  <si>
    <t>Eldril Sidewinder</t>
  </si>
  <si>
    <t>Loner, Catch, Dodge, Hypnotic Gaze, Nerves of Steel, Pass Block</t>
  </si>
  <si>
    <t>Prince Moranion</t>
  </si>
  <si>
    <t>Loner, Block, Dauntless, Tackle, Wrestle</t>
  </si>
  <si>
    <t>Hubris Rakarth</t>
  </si>
  <si>
    <t>Loner, Block, Dirty Player, Jump Up, Mighty Blow, Strip Ball</t>
  </si>
  <si>
    <t>Jordell Freshbreeze</t>
  </si>
  <si>
    <t>Loner, Block, Diving Catch, Dodge, Leap, Side Step</t>
  </si>
  <si>
    <t>Mighty Zug</t>
  </si>
  <si>
    <t>Loner, Block, Mighty Blow</t>
  </si>
  <si>
    <t>Griff Oberwald</t>
  </si>
  <si>
    <t>Loner, Block Dodge, Fend, Sprint, Sure Feet</t>
  </si>
  <si>
    <t>Sinnedbad</t>
  </si>
  <si>
    <t>Loner, Block, Jump Up, Pass Block, Regeneration, Secret Weapon, Side Step, Stab</t>
  </si>
  <si>
    <t>Hack Enslash</t>
  </si>
  <si>
    <t>Loner, Chainsaw, Secret Weapon, Regeneration, Side Step</t>
  </si>
  <si>
    <t>Humerus Carpal</t>
  </si>
  <si>
    <t>Loner, Catch, Dodge, Regeneration, Nerves of Steel</t>
  </si>
  <si>
    <t>Ithaca Benoin</t>
  </si>
  <si>
    <t>Loner, Accurate, Dump Off, Nerves of Steel, Pass, Regeneration, Sure Hands</t>
  </si>
  <si>
    <t>Setekh</t>
  </si>
  <si>
    <t>Loner, Block, Break Tackle, Juggernaut, Regeneration, Strip Ball</t>
  </si>
  <si>
    <t>Ramtut III</t>
  </si>
  <si>
    <t>Loner, Break Tackle, Mighty Blow, Regeneration, Wrestle</t>
  </si>
  <si>
    <t>Hemlock</t>
  </si>
  <si>
    <t>Loner, Block, Dodge, Side Step, Jump Up, Stab, Stunty</t>
  </si>
  <si>
    <t>Lottabottol</t>
  </si>
  <si>
    <t>Loner, Catch, Diving Tackle, Jump Up, Leap, Pass Block, Shadowing, Very Long Legs</t>
  </si>
  <si>
    <t>Quetzal Leap</t>
  </si>
  <si>
    <t>Loner, Catch, Diving Catch, Fend, Kick-off Return, Leap, Nerves of Steel, Very Long Legs</t>
  </si>
  <si>
    <t>Slibli</t>
  </si>
  <si>
    <t>Loner, Block, Grab, Guard, Stand Firm</t>
  </si>
  <si>
    <t>Crumbleberry **</t>
  </si>
  <si>
    <t>Grak **</t>
  </si>
  <si>
    <t>Loner, Bonehead, Might Blow, Thick Skull, Kick Team-Mate</t>
  </si>
  <si>
    <t>Loner, Dodge, Right Stuff, Stunty, Sure Hands</t>
  </si>
  <si>
    <t>Lineman Bretonnian</t>
  </si>
  <si>
    <t>Yeoman</t>
  </si>
  <si>
    <t>Blitzer Bretonnian</t>
  </si>
  <si>
    <t>Chef</t>
  </si>
  <si>
    <t>Bribes</t>
  </si>
  <si>
    <t>Pit Fighter</t>
  </si>
  <si>
    <t>Bloodletter Daemon</t>
  </si>
  <si>
    <t>Khorne Herald</t>
  </si>
  <si>
    <t>Bloodthirster</t>
  </si>
  <si>
    <t>Fend</t>
  </si>
  <si>
    <t>Wrestle</t>
  </si>
  <si>
    <t>Block, Catch, Dauntless</t>
  </si>
  <si>
    <t>Horns, Juggernaut, Regeneration</t>
  </si>
  <si>
    <t>Frenzy, Horns, Juggernaut</t>
  </si>
  <si>
    <t>#</t>
  </si>
  <si>
    <t>Race:</t>
  </si>
  <si>
    <t>Karla von Kill</t>
  </si>
  <si>
    <t>Roxanna Darknail</t>
  </si>
  <si>
    <t>Rashnak Backstabber</t>
  </si>
  <si>
    <t>Htark the Unstoppable</t>
  </si>
  <si>
    <t>Horkon Heartripper</t>
  </si>
  <si>
    <t>Barik Farblast</t>
  </si>
  <si>
    <t>Boomer Eziasson</t>
  </si>
  <si>
    <t>Flint Churnblade</t>
  </si>
  <si>
    <t>Grim Ironjaw</t>
  </si>
  <si>
    <t>Valen Swift **</t>
  </si>
  <si>
    <t>Lucien Swift **</t>
  </si>
  <si>
    <t>Madcap Miggz</t>
  </si>
  <si>
    <t>Ripper Bolgrot</t>
  </si>
  <si>
    <t>Bo Gallanté</t>
  </si>
  <si>
    <t>Soaren Hightower</t>
  </si>
  <si>
    <t>Icepelt Hammerblow</t>
  </si>
  <si>
    <t>Lineman Ork</t>
  </si>
  <si>
    <t>Varag Ghoul-Chewer</t>
  </si>
  <si>
    <t>Glart Smashrip Sr.</t>
  </si>
  <si>
    <t>Kreek Rustgouger</t>
  </si>
  <si>
    <t>Hakflem Skuttlespike</t>
  </si>
  <si>
    <t>Headsplitter</t>
  </si>
  <si>
    <t>MA</t>
  </si>
  <si>
    <t>ST</t>
  </si>
  <si>
    <t>AG</t>
  </si>
  <si>
    <t>AV</t>
  </si>
  <si>
    <t>Position</t>
  </si>
  <si>
    <t>Category</t>
  </si>
  <si>
    <t>Skill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</si>
  <si>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</si>
  <si>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</si>
  <si>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</si>
  <si>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</si>
  <si>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</si>
  <si>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</si>
  <si>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</si>
  <si>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</si>
  <si>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E</t>
  </si>
  <si>
    <t>Always Hungry</t>
  </si>
  <si>
    <t>Ball &amp; Chain</t>
  </si>
  <si>
    <t>Big Mouth</t>
  </si>
  <si>
    <t>Blood Lust</t>
  </si>
  <si>
    <t>Bone-head</t>
  </si>
  <si>
    <t>Chainsaw</t>
  </si>
  <si>
    <t>Decay</t>
  </si>
  <si>
    <t>Fan Favourite</t>
  </si>
  <si>
    <t>Hypnotic Gaze</t>
  </si>
  <si>
    <t>Kick Team-Mate</t>
  </si>
  <si>
    <t>Loner</t>
  </si>
  <si>
    <t>No Hands</t>
  </si>
  <si>
    <t>Nurgle's Rot</t>
  </si>
  <si>
    <t>Really Stupid</t>
  </si>
  <si>
    <t>Right Stuff</t>
  </si>
  <si>
    <t>Secret Weapon</t>
  </si>
  <si>
    <t>Stab</t>
  </si>
  <si>
    <t>Stakes</t>
  </si>
  <si>
    <t>Stunty</t>
  </si>
  <si>
    <t>Swoop</t>
  </si>
  <si>
    <t>Take Root</t>
  </si>
  <si>
    <t>Throw Team-Mate</t>
  </si>
  <si>
    <t>Titchy</t>
  </si>
  <si>
    <t>Weeping Dagger</t>
  </si>
  <si>
    <t>Wild Animal</t>
  </si>
  <si>
    <t>Dauntless</t>
  </si>
  <si>
    <t>Dirty Player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</si>
  <si>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</si>
  <si>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</si>
  <si>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</si>
  <si>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</si>
  <si>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</si>
  <si>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</si>
  <si>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</si>
  <si>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</si>
  <si>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M</t>
  </si>
  <si>
    <t>Big Hand</t>
  </si>
  <si>
    <t>Claw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</si>
  <si>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</si>
  <si>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</si>
  <si>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</si>
  <si>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</si>
  <si>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</si>
  <si>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</si>
  <si>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</si>
  <si>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Accurate</t>
  </si>
  <si>
    <t>Hail Mary Pass</t>
  </si>
  <si>
    <t>Leader</t>
  </si>
  <si>
    <t>Nerves of Steel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</si>
  <si>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</si>
  <si>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</si>
  <si>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</si>
  <si>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</si>
  <si>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</si>
  <si>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</si>
  <si>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</si>
  <si>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</si>
  <si>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Strong Arm</t>
  </si>
  <si>
    <t>Thick Skull</t>
  </si>
  <si>
    <t>Montrous Mouth</t>
  </si>
  <si>
    <t>Amazons</t>
  </si>
  <si>
    <t>Bretonnians</t>
  </si>
  <si>
    <t>Ogres</t>
  </si>
  <si>
    <t>Chaos Dwarves</t>
  </si>
  <si>
    <t>Dark Elves</t>
  </si>
  <si>
    <t>Dwarves</t>
  </si>
  <si>
    <t>Goblins</t>
  </si>
  <si>
    <t>Halflings</t>
  </si>
  <si>
    <t>High Elves</t>
  </si>
  <si>
    <t>Humans</t>
  </si>
  <si>
    <t>Lizardmen</t>
  </si>
  <si>
    <t>Orc</t>
  </si>
  <si>
    <t>Vampires</t>
  </si>
  <si>
    <t>Wood Elves</t>
  </si>
  <si>
    <t>Thrower Orc</t>
  </si>
  <si>
    <t>Black Orc Blocker</t>
  </si>
  <si>
    <t>Blitzer Orc</t>
  </si>
  <si>
    <t>Orc Renegade</t>
  </si>
  <si>
    <t>Bomma</t>
  </si>
  <si>
    <t>Doom Diver</t>
  </si>
  <si>
    <t>Right Stuff, Stunty, Swoop</t>
  </si>
  <si>
    <t>Ooligan</t>
  </si>
  <si>
    <t>Disturbing Presence, Dodge, Fan Favourite, Right Stuff, Stunty</t>
  </si>
  <si>
    <t>WO</t>
  </si>
  <si>
    <t>WM</t>
  </si>
  <si>
    <t>O</t>
  </si>
  <si>
    <t>N</t>
  </si>
  <si>
    <t>Thrower</t>
  </si>
  <si>
    <t>Catcher</t>
  </si>
  <si>
    <t>Blitzer</t>
  </si>
  <si>
    <t>Lineman</t>
  </si>
  <si>
    <t>Runner</t>
  </si>
  <si>
    <t>Lineorc</t>
  </si>
  <si>
    <t>Linerat</t>
  </si>
  <si>
    <t>Skaven Linerat</t>
  </si>
  <si>
    <t>Skaven Thrower</t>
  </si>
  <si>
    <t>Skaven Blitzer</t>
  </si>
  <si>
    <t>Lineelf</t>
  </si>
  <si>
    <t>Rostername</t>
  </si>
  <si>
    <t xml:space="preserve">Tier: </t>
  </si>
  <si>
    <t>T4</t>
  </si>
  <si>
    <t>MA+</t>
  </si>
  <si>
    <t>AV+</t>
  </si>
  <si>
    <t>AG+</t>
  </si>
  <si>
    <t>ST+</t>
  </si>
  <si>
    <t>Cost</t>
  </si>
  <si>
    <t>All</t>
  </si>
  <si>
    <t>Normal</t>
  </si>
  <si>
    <t>Double</t>
  </si>
  <si>
    <t>A+</t>
  </si>
  <si>
    <t>S+</t>
  </si>
  <si>
    <t>GAP+</t>
  </si>
  <si>
    <t>GSP+</t>
  </si>
  <si>
    <t>None</t>
  </si>
  <si>
    <t>Loner, Dodge, Frenzy, Jump Up, Juggernaut, Leap</t>
  </si>
  <si>
    <t>Loner, Dodge, Side Step, Sneaky Git, Stab</t>
  </si>
  <si>
    <t>Loner, Block, Break Tackle, Juggernaut, Sprint, Sure Feet, Thick Skull</t>
  </si>
  <si>
    <t>Loner, Dodge, Leap, Multiple Block, Shadowing, Stab</t>
  </si>
  <si>
    <t>Loner, Accurate, Block, Bombardier, Secret Weapon, Thick Skill</t>
  </si>
  <si>
    <t>Loner, Block, Chainsaw, Secret Weapon, Thick Skull</t>
  </si>
  <si>
    <t>Loner, Block, Dauntless, Frenzy, Multiple Block, Thick Skull</t>
  </si>
  <si>
    <t>Loner, Fend, Kick-off Return, Pass, Safe Throw, Sure Hands, Strong Arm</t>
  </si>
  <si>
    <t>Loner, Claws, Disturbing Presence, Frenzy, Regeneration, Wild Animal</t>
  </si>
  <si>
    <t>Loner, Block, Jump Up, Mighty Blow, Thick Skull</t>
  </si>
  <si>
    <t>Loner, Dodge, Extra Arms, Prehensive Tail, Two Heads</t>
  </si>
  <si>
    <t>Loner, Frenzy, Mighty Blow, Prehensile Tail</t>
  </si>
  <si>
    <t>Loner, Block, Dauntless, Dodge, Jump Up</t>
  </si>
  <si>
    <t>Loner, Dodge, Side Step, Sprint, Sure Feet</t>
  </si>
  <si>
    <t>Loner, Block, Claw, Grab, Juggernaut, Stand Firm</t>
  </si>
  <si>
    <t>Loner, Ball &amp; Chain, Mighty Blow, No Hands, Prehensive Tail, Secret Weapon</t>
  </si>
  <si>
    <t>Loner, Break Tackle, Claws, Leap, No Hands, Very Long Legs, Wild Animal</t>
  </si>
  <si>
    <t>Day 1</t>
  </si>
  <si>
    <t>Day 2</t>
  </si>
  <si>
    <t>Day 3</t>
  </si>
  <si>
    <t>Player Reference Table</t>
  </si>
  <si>
    <t>Roster Name</t>
  </si>
  <si>
    <t>Back Reference</t>
  </si>
  <si>
    <t>Roster slots exceeded?</t>
  </si>
  <si>
    <t>act. RS</t>
  </si>
  <si>
    <t>max. RS</t>
  </si>
  <si>
    <t>Dbl</t>
  </si>
  <si>
    <t>Nrml</t>
  </si>
  <si>
    <t>Stat Inc</t>
  </si>
  <si>
    <t>I</t>
  </si>
  <si>
    <t>D1-1</t>
  </si>
  <si>
    <t>D1-2</t>
  </si>
  <si>
    <t>D2-1</t>
  </si>
  <si>
    <t>D2-2</t>
  </si>
  <si>
    <t>Stack/Skills</t>
  </si>
  <si>
    <t>Skills</t>
  </si>
  <si>
    <t>Starplayer</t>
  </si>
  <si>
    <t>Team name:</t>
  </si>
  <si>
    <t>NAF Nr.:</t>
  </si>
  <si>
    <t>NAF-Nick:</t>
  </si>
  <si>
    <t>Coach</t>
  </si>
  <si>
    <t>Tier:</t>
  </si>
  <si>
    <t>Re-Rolls</t>
  </si>
  <si>
    <t>Fan Factor</t>
  </si>
  <si>
    <t>Assistant Coaches</t>
  </si>
  <si>
    <t>Cheerleaders</t>
  </si>
  <si>
    <t>Master Chef</t>
  </si>
  <si>
    <t>Bribe</t>
  </si>
  <si>
    <t>Budget</t>
  </si>
  <si>
    <t>Team Budget:</t>
  </si>
  <si>
    <t>Extra Money:</t>
  </si>
  <si>
    <t>Stat</t>
  </si>
  <si>
    <t/>
  </si>
  <si>
    <t>All, w/o Stat</t>
  </si>
  <si>
    <t>Nrml,  w/o Stat</t>
  </si>
  <si>
    <t>Dbl, w/o Stat</t>
  </si>
  <si>
    <t>Money spent on skills:</t>
  </si>
  <si>
    <t>Money spent on Team, Staff &amp; Skills:</t>
  </si>
  <si>
    <t>Money spent on Team &amp; Staff (min. 1,100,000):</t>
  </si>
  <si>
    <t>Tier</t>
  </si>
  <si>
    <t>Stk</t>
  </si>
  <si>
    <t>10SBKT</t>
  </si>
  <si>
    <t>10S--T</t>
  </si>
  <si>
    <t>10SB-T</t>
  </si>
  <si>
    <t>10S-KT</t>
  </si>
  <si>
    <t>10DBKT</t>
  </si>
  <si>
    <t>10D-KT</t>
  </si>
  <si>
    <t>10DB-T</t>
  </si>
  <si>
    <t>10D--T</t>
  </si>
  <si>
    <t>10DBK-</t>
  </si>
  <si>
    <t>10D-K-</t>
  </si>
  <si>
    <t>10DB--</t>
  </si>
  <si>
    <t>10D---</t>
  </si>
  <si>
    <t>11NBKT</t>
  </si>
  <si>
    <t>22NBKT</t>
  </si>
  <si>
    <t>11N-KT</t>
  </si>
  <si>
    <t>11NB-T</t>
  </si>
  <si>
    <t>11NBK-</t>
  </si>
  <si>
    <t>11N--T</t>
  </si>
  <si>
    <t>11N-K-</t>
  </si>
  <si>
    <t>11NB--</t>
  </si>
  <si>
    <t>11N---</t>
  </si>
  <si>
    <t>22N-KT</t>
  </si>
  <si>
    <t>22NB-T</t>
  </si>
  <si>
    <t>22N--T</t>
  </si>
  <si>
    <t>00OBKT</t>
  </si>
  <si>
    <t>00O-KT</t>
  </si>
  <si>
    <t>00OB-T</t>
  </si>
  <si>
    <t>00OBK-</t>
  </si>
  <si>
    <t>00O--T</t>
  </si>
  <si>
    <t>00O-K-</t>
  </si>
  <si>
    <t>00OB--</t>
  </si>
  <si>
    <t>00O---</t>
  </si>
  <si>
    <t>10OBKT</t>
  </si>
  <si>
    <t>10O-KT</t>
  </si>
  <si>
    <t>10OB-T</t>
  </si>
  <si>
    <t>10OBK-</t>
  </si>
  <si>
    <t>10O--T</t>
  </si>
  <si>
    <t>10O-K-</t>
  </si>
  <si>
    <t>10OB--</t>
  </si>
  <si>
    <t>11OBKT</t>
  </si>
  <si>
    <t>11O-KT</t>
  </si>
  <si>
    <t>11OB-T</t>
  </si>
  <si>
    <t>11OBK-</t>
  </si>
  <si>
    <t>11O-K-</t>
  </si>
  <si>
    <t>11OB--</t>
  </si>
  <si>
    <t>11O--T</t>
  </si>
  <si>
    <t>11O---</t>
  </si>
  <si>
    <t>22OBKT</t>
  </si>
  <si>
    <t>22O-KT</t>
  </si>
  <si>
    <t>22OB-T</t>
  </si>
  <si>
    <t>22OBK-</t>
  </si>
  <si>
    <t>22O--T</t>
  </si>
  <si>
    <t>22O-K-</t>
  </si>
  <si>
    <t>22OB--</t>
  </si>
  <si>
    <t>22O---</t>
  </si>
  <si>
    <t>A+S</t>
  </si>
  <si>
    <t>A-S</t>
  </si>
  <si>
    <t>N+S</t>
  </si>
  <si>
    <t>N-S</t>
  </si>
  <si>
    <t>D+S</t>
  </si>
  <si>
    <t>D-S</t>
  </si>
  <si>
    <t>NNN</t>
  </si>
  <si>
    <t>Allowed Skills:</t>
  </si>
  <si>
    <t>22N-K-</t>
  </si>
  <si>
    <t>real Name:</t>
  </si>
  <si>
    <t xml:space="preserve"> </t>
  </si>
  <si>
    <t>Safe Throw</t>
  </si>
  <si>
    <t>Withergrasp Doubledrool</t>
  </si>
  <si>
    <t>Loner, Prehensile Tail, Tackle, Tentacles, Two Heads, Wrestle</t>
  </si>
  <si>
    <t>Scyla Anfingrimm</t>
  </si>
  <si>
    <t>Loner, Claws, Frenzy, Prehensile Tail, Thick Skull, Wild Animal</t>
  </si>
  <si>
    <t>Gobbler Grimlich</t>
  </si>
  <si>
    <t>Loner, Big Hand, Disturbing Presence, Leap, Monstrous Mouth, Regeneration, Tentacles, Very Long Legs</t>
  </si>
  <si>
    <t>Daemons of Khorne</t>
  </si>
  <si>
    <t>Elven Union</t>
  </si>
  <si>
    <t>Underworld Denizens</t>
  </si>
  <si>
    <t>Chaos Chosen</t>
  </si>
  <si>
    <t>Chaos Renegades</t>
  </si>
  <si>
    <t>Khemri Tomb Kings</t>
  </si>
  <si>
    <t>Nurgle</t>
  </si>
  <si>
    <t>Shambling Undead</t>
  </si>
  <si>
    <t>Tribal Linewoman</t>
  </si>
  <si>
    <t>Eagle Warrior Thrower</t>
  </si>
  <si>
    <t>Piranha Warrior Catcher</t>
  </si>
  <si>
    <t>Koka Kalim Blitzer</t>
  </si>
  <si>
    <t>Beastman Runner</t>
  </si>
  <si>
    <t>Hobgoblin Runner</t>
  </si>
  <si>
    <t>Bull Centaur Blitzer</t>
  </si>
  <si>
    <t>Enslaved Minotaur</t>
  </si>
  <si>
    <t>Renegade Human Lineman</t>
  </si>
  <si>
    <t>Halfling Hopeful</t>
  </si>
  <si>
    <t>Anointed Thrower</t>
  </si>
  <si>
    <t>Anointed Blitzer</t>
  </si>
  <si>
    <t>Skink Runner</t>
  </si>
  <si>
    <t>Saurus Blocker</t>
  </si>
  <si>
    <t>Ghoul Runner</t>
  </si>
  <si>
    <t>Wight Blitzer</t>
  </si>
  <si>
    <t>Berserker</t>
  </si>
  <si>
    <t>Ulfwerener</t>
  </si>
  <si>
    <t>Snow Troll</t>
  </si>
  <si>
    <t>Rotspawn</t>
  </si>
  <si>
    <t>Runt</t>
  </si>
  <si>
    <t>Bloater</t>
  </si>
  <si>
    <t>Renegade Skaven Linerat</t>
  </si>
  <si>
    <t>Renegade Dark Elf Lineelf</t>
  </si>
  <si>
    <t>Renegade Orc Lineorc</t>
  </si>
  <si>
    <t>Skeleton Lineman</t>
  </si>
  <si>
    <t>Thrall Lineman</t>
  </si>
  <si>
    <t>Vampire Blitzer</t>
  </si>
  <si>
    <t>Bulla Shardhorn</t>
  </si>
  <si>
    <t>Tolly Glocklinger</t>
  </si>
  <si>
    <t>Asperon Thorn</t>
  </si>
  <si>
    <t>Elijah Doom</t>
  </si>
  <si>
    <t>Kiroth Krakeneye</t>
  </si>
  <si>
    <t>Mordrix Hex</t>
  </si>
  <si>
    <t>Loner, Dodge, Pass, Strong Arm, Sure Hands, Tentacles</t>
  </si>
  <si>
    <t>Chosen Blocker</t>
  </si>
  <si>
    <t>Loner, Claws, Frenzy, Horns, Juggernaut, Regeneration, Wild Animal</t>
  </si>
  <si>
    <t>Loner, Block, Dauntless, Dodge, Fend, Frenzy, Mighty Blow</t>
  </si>
  <si>
    <t>Loner, Disturbing Presence, Foul Appearance, Pass Block, Tackle, Tentacles</t>
  </si>
  <si>
    <t>Loner, Fend, Guard, Stand Firm, Wrestle</t>
  </si>
  <si>
    <t>Loner, Hail Mary Pass, Kickoff Return, Pass, Safe Throw, Sure Hands</t>
  </si>
  <si>
    <t>Loner, Ball &amp; Chain, Disturbing Presence, Foul Appearance, No Hands, Nurgle's Rot, Secret Weapon, Stand Firm</t>
  </si>
  <si>
    <t>Loner, Block, Extra Arms, Foul Appearance, Horns, Nurgle's Rot, Regeneration, Stab, Two Heads</t>
  </si>
  <si>
    <t>[Loner], Accurate, Nerves of Steel, Pass, Safe Throw, Sure Hands</t>
  </si>
  <si>
    <t>[Loner], Block, Mighty Blow, Tackle</t>
  </si>
  <si>
    <t>Ripper</t>
  </si>
  <si>
    <t>Glart Smashrip</t>
  </si>
  <si>
    <t>Mighty Blow, Stand Firm, Strong Arm, Take Root, Thick Skull, Throw Team-Mate, Timmm-ber!</t>
  </si>
  <si>
    <t>Loner, Mighty Blow, Stand Firm, Strong Arm, Take Root, Thick Skull, Throw Team-Mate</t>
  </si>
  <si>
    <t>Bloodweiser® kegs</t>
  </si>
  <si>
    <t>Base Ø</t>
  </si>
  <si>
    <t xml:space="preserve"> Ø 25mm</t>
  </si>
  <si>
    <t xml:space="preserve"> Ø 32mm</t>
  </si>
  <si>
    <t xml:space="preserve"> Ø 40mm</t>
  </si>
  <si>
    <t>v.3.1.0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</si>
</sst>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9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top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wrapText="1"/>
    </xf>
    <xf numFmtId="0" fontId="0" fillId="5" borderId="2" xfId="0" applyFill="1" applyBorder="1"/>
    <xf numFmtId="0" fontId="0" fillId="5" borderId="2" xfId="0" applyFill="1" applyBorder="1" applyAlignment="1">
      <alignment horizontal="right"/>
    </xf>
    <xf numFmtId="0" fontId="0" fillId="5" borderId="3" xfId="0" applyFill="1" applyBorder="1"/>
    <xf numFmtId="0" fontId="0" fillId="5" borderId="0" xfId="0" applyFill="1" applyBorder="1"/>
    <xf numFmtId="0" fontId="0" fillId="5" borderId="0" xfId="0" applyFill="1" applyAlignment="1"/>
    <xf numFmtId="0" fontId="0" fillId="5" borderId="5" xfId="0" applyFill="1" applyBorder="1"/>
    <xf numFmtId="0" fontId="0" fillId="5" borderId="7" xfId="0" applyFill="1" applyBorder="1"/>
    <xf numFmtId="0" fontId="0" fillId="5" borderId="8" xfId="0" applyFill="1" applyBorder="1"/>
    <xf numFmtId="0" fontId="2" fillId="5" borderId="0" xfId="0" applyFont="1" applyFill="1" applyAlignment="1">
      <alignment wrapText="1"/>
    </xf>
    <xf numFmtId="0" fontId="3" fillId="5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3" fillId="6" borderId="0" xfId="0" applyFont="1" applyFill="1"/>
    <xf numFmtId="0" fontId="0" fillId="6" borderId="1" xfId="0" applyFill="1" applyBorder="1"/>
    <xf numFmtId="0" fontId="3" fillId="6" borderId="2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3" fillId="6" borderId="0" xfId="0" applyFont="1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3" fillId="5" borderId="0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right" vertical="center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28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28" xfId="0" applyFont="1" applyFill="1" applyBorder="1" applyAlignment="1">
      <alignment vertical="center"/>
    </xf>
    <xf numFmtId="0" fontId="3" fillId="5" borderId="4" xfId="0" applyFont="1" applyFill="1" applyBorder="1"/>
    <xf numFmtId="0" fontId="3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16" xfId="0" applyFont="1" applyFill="1" applyBorder="1"/>
    <xf numFmtId="0" fontId="4" fillId="5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left" vertical="center"/>
      <protection locked="0"/>
    </xf>
    <xf numFmtId="164" fontId="4" fillId="5" borderId="9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left" vertical="center"/>
      <protection locked="0"/>
    </xf>
    <xf numFmtId="164" fontId="4" fillId="5" borderId="14" xfId="0" applyNumberFormat="1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>
      <alignment vertical="center"/>
    </xf>
    <xf numFmtId="164" fontId="4" fillId="5" borderId="38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5" borderId="35" xfId="0" applyFont="1" applyFill="1" applyBorder="1" applyAlignment="1">
      <alignment vertical="center"/>
    </xf>
    <xf numFmtId="164" fontId="4" fillId="5" borderId="22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5" borderId="39" xfId="0" applyFont="1" applyFill="1" applyBorder="1" applyAlignment="1">
      <alignment vertical="center"/>
    </xf>
    <xf numFmtId="164" fontId="4" fillId="5" borderId="24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vertical="center"/>
    </xf>
    <xf numFmtId="0" fontId="7" fillId="2" borderId="21" xfId="0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wrapText="1"/>
    </xf>
    <xf numFmtId="0" fontId="0" fillId="5" borderId="43" xfId="0" applyFill="1" applyBorder="1"/>
    <xf numFmtId="0" fontId="0" fillId="5" borderId="44" xfId="0" applyFill="1" applyBorder="1"/>
    <xf numFmtId="0" fontId="0" fillId="5" borderId="45" xfId="0" applyFill="1" applyBorder="1"/>
    <xf numFmtId="0" fontId="6" fillId="5" borderId="0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vertical="center"/>
    </xf>
    <xf numFmtId="0" fontId="4" fillId="5" borderId="7" xfId="0" applyFont="1" applyFill="1" applyBorder="1" applyAlignment="1"/>
    <xf numFmtId="0" fontId="4" fillId="5" borderId="51" xfId="0" applyFont="1" applyFill="1" applyBorder="1" applyAlignment="1">
      <alignment vertical="center"/>
    </xf>
    <xf numFmtId="0" fontId="8" fillId="6" borderId="0" xfId="0" applyFont="1" applyFill="1"/>
    <xf numFmtId="0" fontId="5" fillId="5" borderId="52" xfId="0" applyFont="1" applyFill="1" applyBorder="1" applyAlignment="1">
      <alignment horizontal="left" vertical="center" wrapText="1"/>
    </xf>
    <xf numFmtId="164" fontId="4" fillId="5" borderId="0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7" fillId="2" borderId="53" xfId="0" applyFont="1" applyFill="1" applyBorder="1" applyAlignment="1" applyProtection="1">
      <alignment horizontal="left" vertical="center" wrapText="1"/>
      <protection locked="0"/>
    </xf>
    <xf numFmtId="0" fontId="4" fillId="5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wrapText="1"/>
    </xf>
    <xf numFmtId="0" fontId="3" fillId="5" borderId="29" xfId="0" applyFont="1" applyFill="1" applyBorder="1" applyAlignment="1">
      <alignment horizontal="center" wrapText="1"/>
    </xf>
    <xf numFmtId="0" fontId="3" fillId="5" borderId="30" xfId="0" applyFont="1" applyFill="1" applyBorder="1" applyAlignment="1">
      <alignment horizontal="center" wrapText="1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164" fontId="4" fillId="5" borderId="7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18">
    <dxf>
      <fill>
        <patternFill>
          <bgColor rgb="FFFF4646"/>
        </patternFill>
      </fill>
    </dxf>
    <dxf>
      <fill>
        <patternFill>
          <bgColor theme="9" tint="0.79998168889431442"/>
        </patternFill>
      </fill>
    </dxf>
    <dxf>
      <fill>
        <patternFill>
          <bgColor rgb="FFFF4646"/>
        </patternFill>
      </fill>
    </dxf>
    <dxf>
      <fill>
        <patternFill>
          <bgColor rgb="FFFF4646"/>
        </patternFill>
      </fill>
    </dxf>
    <dxf>
      <fill>
        <patternFill>
          <bgColor rgb="FFFF4646"/>
        </patternFill>
      </fill>
    </dxf>
    <dxf>
      <fill>
        <patternFill>
          <bgColor rgb="FFFF464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4646"/>
        </patternFill>
      </fill>
    </dxf>
    <dxf>
      <fill>
        <patternFill>
          <bgColor rgb="FFFF4646"/>
        </patternFill>
      </fill>
    </dxf>
    <dxf>
      <fill>
        <patternFill>
          <bgColor rgb="FFFF696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4646"/>
      <color rgb="FFFF3F3F"/>
      <color rgb="FFFF5D5D"/>
      <color rgb="FFFF2525"/>
      <color rgb="FFFF4343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114301</xdr:colOff>
      <xdr:row>26</xdr:row>
      <xdr:rowOff>161925</xdr:rowOff>
    </xdr:from>
    <xdr:to>
      <xdr:col>9</xdr:col>
      <xdr:colOff>851197</xdr:colOff>
      <xdr:row>29</xdr:row>
      <xdr:rowOff>47625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1" y="5486400"/>
          <a:ext cx="199419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ET300"/>
  <sheetViews>
    <sheetView showGridLines="0" tabSelected="1" zoomScaleNormal="100" zoomScaleSheetLayoutView="100" workbookViewId="0">
      <selection activeCell="K11" sqref="K11"/>
    </sheetView>
  </sheetViews>
  <sheetFormatPr baseColWidth="10" defaultColWidth="11.42578125" defaultRowHeight="15" x14ac:dyDescent="0.25"/>
  <cols>
    <col min="1" max="1" width="1.28515625" style="20" customWidth="1"/>
    <col min="2" max="2" width="0.85546875" style="3" customWidth="1"/>
    <col min="3" max="3" width="4.42578125" style="3" customWidth="1"/>
    <col min="4" max="4" width="23.42578125" style="3" customWidth="1"/>
    <col min="5" max="5" width="8.28515625" style="3" customWidth="1"/>
    <col min="6" max="9" width="4.7109375" style="3" customWidth="1"/>
    <col min="10" max="10" width="33.42578125" style="3" customWidth="1"/>
    <col min="11" max="15" width="8.28515625" style="3" customWidth="1"/>
    <col min="16" max="16" width="6.28515625" style="3" customWidth="1"/>
    <col min="17" max="17" width="0.85546875" style="3" customWidth="1"/>
    <col min="18" max="19" width="11.42578125" style="3" hidden="1" customWidth="1"/>
    <col min="20" max="20" width="4.42578125" style="3" hidden="1" customWidth="1"/>
    <col min="21" max="21" width="6.140625" style="3" hidden="1" customWidth="1"/>
    <col min="22" max="22" width="5" style="3" hidden="1" customWidth="1"/>
    <col min="23" max="23" width="11.42578125" style="3" hidden="1" customWidth="1"/>
    <col min="24" max="30" width="9.7109375" style="3" hidden="1" customWidth="1"/>
    <col min="31" max="31" width="8" style="3" hidden="1" customWidth="1"/>
    <col min="32" max="32" width="4.28515625" style="4" hidden="1" customWidth="1"/>
    <col min="33" max="33" width="4.42578125" style="3" hidden="1" customWidth="1"/>
    <col min="34" max="34" width="4.28515625" style="3" hidden="1" customWidth="1"/>
    <col min="35" max="35" width="4.42578125" style="3" hidden="1" customWidth="1"/>
    <col min="36" max="36" width="4.28515625" style="3" hidden="1" customWidth="1"/>
    <col min="37" max="37" width="7.28515625" style="3" hidden="1" customWidth="1"/>
    <col min="38" max="41" width="6.85546875" style="3" hidden="1" customWidth="1"/>
    <col min="42" max="44" width="4.28515625" style="3" hidden="1" customWidth="1"/>
    <col min="45" max="45" width="13.28515625" style="3" hidden="1" customWidth="1"/>
    <col min="46" max="46" width="7.28515625" style="3" hidden="1" customWidth="1"/>
    <col min="47" max="47" width="8" style="3" hidden="1" customWidth="1"/>
    <col min="48" max="48" width="7.42578125" style="3" hidden="1" customWidth="1"/>
    <col min="49" max="49" width="8" style="3" hidden="1" customWidth="1"/>
    <col min="50" max="54" width="8.7109375" style="3" hidden="1" customWidth="1"/>
    <col min="55" max="57" width="8.7109375" style="4" hidden="1" customWidth="1"/>
    <col min="58" max="59" width="11.42578125" style="3" hidden="1" customWidth="1"/>
    <col min="60" max="60" width="12.42578125" style="3" hidden="1" customWidth="1"/>
    <col min="61" max="62" width="11.42578125" style="3" hidden="1" customWidth="1"/>
    <col min="63" max="63" width="14" style="3" hidden="1" customWidth="1"/>
    <col min="64" max="64" width="14.28515625" style="3" hidden="1" customWidth="1"/>
    <col min="65" max="66" width="13.42578125" style="3" hidden="1" customWidth="1"/>
    <col min="67" max="116" width="11.42578125" style="3" hidden="1" customWidth="1"/>
    <col min="117" max="117" width="3.85546875" style="3" hidden="1" customWidth="1"/>
    <col min="118" max="118" width="5.85546875" style="3" hidden="1" customWidth="1"/>
    <col min="119" max="119" width="6.7109375" style="3" hidden="1" customWidth="1"/>
    <col min="120" max="120" width="7.85546875" style="3" hidden="1" customWidth="1"/>
    <col min="121" max="121" width="5.7109375" style="20" hidden="1" customWidth="1"/>
    <col min="122" max="150" width="11.42578125" style="20"/>
    <col min="151" max="16384" width="11.42578125" style="3"/>
  </cols>
  <sheetData>
    <row r="1" spans="1:121" s="20" customFormat="1" ht="6.75" customHeight="1" thickBot="1" x14ac:dyDescent="0.3">
      <c r="A1" s="87" t="s">
        <v>664</v>
      </c>
      <c r="AF1" s="21"/>
      <c r="BC1" s="21"/>
      <c r="BD1" s="21"/>
      <c r="BE1" s="21"/>
    </row>
    <row r="2" spans="1:121" ht="6.75" customHeight="1" thickBot="1" x14ac:dyDescent="0.3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2"/>
      <c r="DQ2" s="3"/>
    </row>
    <row r="3" spans="1:121" ht="17.100000000000001" customHeight="1" x14ac:dyDescent="0.25">
      <c r="B3" s="100" t="s">
        <v>508</v>
      </c>
      <c r="C3" s="101"/>
      <c r="D3" s="39" t="s">
        <v>315</v>
      </c>
      <c r="E3" s="76" t="s">
        <v>509</v>
      </c>
      <c r="F3" s="104" t="s">
        <v>505</v>
      </c>
      <c r="G3" s="105"/>
      <c r="H3" s="105"/>
      <c r="I3" s="105"/>
      <c r="J3" s="106"/>
      <c r="K3" s="40"/>
      <c r="L3" s="41" t="s">
        <v>507</v>
      </c>
      <c r="M3" s="110"/>
      <c r="N3" s="111"/>
      <c r="O3" s="112"/>
      <c r="P3" s="40"/>
      <c r="Q3" s="15"/>
      <c r="DQ3" s="3"/>
    </row>
    <row r="4" spans="1:121" ht="17.100000000000001" customHeight="1" thickBot="1" x14ac:dyDescent="0.3">
      <c r="B4" s="102">
        <v>1</v>
      </c>
      <c r="C4" s="103"/>
      <c r="D4" s="75"/>
      <c r="E4" s="77" t="str">
        <f>IF(ISERROR(V6),"---",V6)</f>
        <v>---</v>
      </c>
      <c r="F4" s="107"/>
      <c r="G4" s="108"/>
      <c r="H4" s="108"/>
      <c r="I4" s="108"/>
      <c r="J4" s="109"/>
      <c r="K4" s="40"/>
      <c r="L4" s="84" t="s">
        <v>506</v>
      </c>
      <c r="M4" s="113"/>
      <c r="N4" s="114"/>
      <c r="O4" s="115"/>
      <c r="P4" s="40"/>
      <c r="Q4" s="15"/>
      <c r="W4" s="3" t="str">
        <f>IF($W$6,"exceeded roster slots","")</f>
        <v/>
      </c>
      <c r="X4" s="3" t="str">
        <f>IF(X6,"too many Star Players","")</f>
        <v/>
      </c>
      <c r="BS4" s="5" t="str">
        <f t="shared" ref="BS4:CH4" si="0">IF(ISERROR(VLOOKUP(BS5,$B$101:$M$300,11,FALSE)),"N",VLOOKUP(BS5,$B$101:$M$300,11,FALSE))</f>
        <v>N</v>
      </c>
      <c r="BT4" s="5" t="str">
        <f t="shared" si="0"/>
        <v>N</v>
      </c>
      <c r="BU4" s="5" t="str">
        <f t="shared" si="0"/>
        <v>N</v>
      </c>
      <c r="BV4" s="5" t="str">
        <f t="shared" si="0"/>
        <v>N</v>
      </c>
      <c r="BW4" s="5" t="str">
        <f t="shared" si="0"/>
        <v>N</v>
      </c>
      <c r="BX4" s="5" t="str">
        <f t="shared" si="0"/>
        <v>N</v>
      </c>
      <c r="BY4" s="5" t="str">
        <f t="shared" si="0"/>
        <v>N</v>
      </c>
      <c r="BZ4" s="5" t="str">
        <f t="shared" si="0"/>
        <v>N</v>
      </c>
      <c r="CA4" s="5" t="str">
        <f t="shared" si="0"/>
        <v>N</v>
      </c>
      <c r="CB4" s="5" t="str">
        <f t="shared" si="0"/>
        <v>N</v>
      </c>
      <c r="CC4" s="5" t="str">
        <f t="shared" si="0"/>
        <v>N</v>
      </c>
      <c r="CD4" s="5" t="str">
        <f t="shared" si="0"/>
        <v>N</v>
      </c>
      <c r="CE4" s="5" t="str">
        <f t="shared" si="0"/>
        <v>N</v>
      </c>
      <c r="CF4" s="5" t="str">
        <f t="shared" si="0"/>
        <v>N</v>
      </c>
      <c r="CG4" s="5" t="str">
        <f t="shared" si="0"/>
        <v>N</v>
      </c>
      <c r="CH4" s="5" t="str">
        <f t="shared" si="0"/>
        <v>N</v>
      </c>
      <c r="CI4" s="5" t="str">
        <f>IF(ISERROR(VLOOKUP(CI5,$B$101:$M$300,11,FALSE)),"N",VLOOKUP(CI5,$B$101:$M$300,11,FALSE))</f>
        <v>N</v>
      </c>
      <c r="CJ4" s="5" t="str">
        <f>IF(ISERROR(VLOOKUP(CJ5,$B$101:$M$300,11,FALSE)),"N",VLOOKUP(CJ5,$B$101:$M$300,11,FALSE))</f>
        <v>N</v>
      </c>
      <c r="CK4" s="5" t="str">
        <f t="shared" ref="CK4:CZ4" si="1">IF(ISERROR(VLOOKUP(CK5,$B$101:$M$300,11,FALSE)),"N",VLOOKUP(CK5,$B$101:$M$300,11,FALSE))</f>
        <v>N</v>
      </c>
      <c r="CL4" s="5" t="str">
        <f t="shared" si="1"/>
        <v>N</v>
      </c>
      <c r="CM4" s="5" t="str">
        <f t="shared" si="1"/>
        <v>N</v>
      </c>
      <c r="CN4" s="5" t="str">
        <f t="shared" si="1"/>
        <v>N</v>
      </c>
      <c r="CO4" s="5" t="str">
        <f t="shared" si="1"/>
        <v>N</v>
      </c>
      <c r="CP4" s="5" t="str">
        <f t="shared" si="1"/>
        <v>N</v>
      </c>
      <c r="CQ4" s="5" t="str">
        <f t="shared" si="1"/>
        <v>N</v>
      </c>
      <c r="CR4" s="5" t="str">
        <f t="shared" si="1"/>
        <v>N</v>
      </c>
      <c r="CS4" s="5" t="str">
        <f t="shared" si="1"/>
        <v>N</v>
      </c>
      <c r="CT4" s="5" t="str">
        <f t="shared" si="1"/>
        <v>N</v>
      </c>
      <c r="CU4" s="5" t="str">
        <f t="shared" si="1"/>
        <v>N</v>
      </c>
      <c r="CV4" s="5" t="str">
        <f t="shared" si="1"/>
        <v>N</v>
      </c>
      <c r="CW4" s="5" t="str">
        <f t="shared" si="1"/>
        <v>N</v>
      </c>
      <c r="CX4" s="5" t="str">
        <f t="shared" si="1"/>
        <v>N</v>
      </c>
      <c r="CY4" s="5" t="str">
        <f t="shared" si="1"/>
        <v>N</v>
      </c>
      <c r="CZ4" s="5" t="str">
        <f t="shared" si="1"/>
        <v>N</v>
      </c>
      <c r="DA4" s="5" t="str">
        <f>IF(ISERROR(VLOOKUP(DA5,$B$101:$M$300,11,FALSE)),"N",VLOOKUP(DA5,$B$101:$M$300,11,FALSE))</f>
        <v>N</v>
      </c>
      <c r="DB4" s="5" t="str">
        <f t="shared" ref="DB4:DQ4" si="2">IF(ISERROR(VLOOKUP(DB5,$B$101:$M$300,11,FALSE)),"N",VLOOKUP(DB5,$B$101:$M$300,11,FALSE))</f>
        <v>N</v>
      </c>
      <c r="DC4" s="5" t="str">
        <f t="shared" si="2"/>
        <v>N</v>
      </c>
      <c r="DD4" s="5" t="str">
        <f t="shared" si="2"/>
        <v>N</v>
      </c>
      <c r="DE4" s="5" t="str">
        <f t="shared" si="2"/>
        <v>N</v>
      </c>
      <c r="DF4" s="5" t="str">
        <f t="shared" si="2"/>
        <v>N</v>
      </c>
      <c r="DG4" s="5" t="str">
        <f t="shared" si="2"/>
        <v>N</v>
      </c>
      <c r="DH4" s="5" t="str">
        <f t="shared" si="2"/>
        <v>N</v>
      </c>
      <c r="DI4" s="5" t="str">
        <f t="shared" si="2"/>
        <v>N</v>
      </c>
      <c r="DJ4" s="5" t="str">
        <f t="shared" si="2"/>
        <v>N</v>
      </c>
      <c r="DK4" s="5" t="str">
        <f t="shared" si="2"/>
        <v>N</v>
      </c>
      <c r="DL4" s="5" t="str">
        <f t="shared" si="2"/>
        <v>N</v>
      </c>
      <c r="DM4" s="5" t="str">
        <f t="shared" si="2"/>
        <v>N</v>
      </c>
      <c r="DN4" s="5" t="str">
        <f t="shared" si="2"/>
        <v>N</v>
      </c>
      <c r="DO4" s="5" t="str">
        <f t="shared" si="2"/>
        <v>N</v>
      </c>
      <c r="DP4" s="5" t="str">
        <f t="shared" si="2"/>
        <v>N</v>
      </c>
      <c r="DQ4" s="5" t="str">
        <f t="shared" si="2"/>
        <v>N</v>
      </c>
    </row>
    <row r="5" spans="1:121" ht="17.100000000000001" customHeight="1" thickBot="1" x14ac:dyDescent="0.3">
      <c r="B5" s="42"/>
      <c r="C5" s="43"/>
      <c r="D5" s="123" t="str">
        <f>CONCATENATE($W$4,IF(AND($W$6,$X$6),", ",""),$X$4)</f>
        <v/>
      </c>
      <c r="E5" s="123"/>
      <c r="F5" s="123"/>
      <c r="G5" s="123"/>
      <c r="H5" s="123"/>
      <c r="I5" s="123"/>
      <c r="J5" s="123"/>
      <c r="K5" s="85"/>
      <c r="L5" s="86" t="s">
        <v>593</v>
      </c>
      <c r="M5" s="124"/>
      <c r="N5" s="125"/>
      <c r="O5" s="126"/>
      <c r="P5" s="40"/>
      <c r="Q5" s="15"/>
      <c r="R5" s="6" t="s">
        <v>489</v>
      </c>
      <c r="S5" s="6" t="s">
        <v>488</v>
      </c>
      <c r="U5" s="7" t="s">
        <v>493</v>
      </c>
      <c r="V5" s="7" t="s">
        <v>492</v>
      </c>
      <c r="W5" s="8" t="s">
        <v>491</v>
      </c>
      <c r="X5" s="8" t="s">
        <v>504</v>
      </c>
      <c r="Y5" s="3" t="s">
        <v>1</v>
      </c>
      <c r="Z5" s="4" t="s">
        <v>338</v>
      </c>
      <c r="AA5" s="4" t="s">
        <v>339</v>
      </c>
      <c r="AB5" s="4" t="s">
        <v>340</v>
      </c>
      <c r="AC5" s="4" t="s">
        <v>341</v>
      </c>
      <c r="AD5" s="3" t="s">
        <v>0</v>
      </c>
      <c r="AY5" s="3" t="e">
        <f ca="1">IF(AND(SUM(AY7:AY22)&gt;0,V6&lt;4),TRUE,FALSE)</f>
        <v>#N/A</v>
      </c>
      <c r="AZ5" s="3" t="b">
        <f ca="1">OR(AZ7:AZ22)</f>
        <v>0</v>
      </c>
      <c r="BA5" s="3" t="b">
        <f ca="1">IF(SUM($BA$7:$BA$22)&gt;0,TRUE,FALSE)</f>
        <v>0</v>
      </c>
      <c r="BF5" s="9" t="s">
        <v>490</v>
      </c>
      <c r="BK5" s="18" t="s">
        <v>460</v>
      </c>
      <c r="BL5" s="18" t="s">
        <v>521</v>
      </c>
      <c r="BM5" s="18" t="s">
        <v>461</v>
      </c>
      <c r="BN5" s="18" t="s">
        <v>522</v>
      </c>
      <c r="BO5" s="18" t="s">
        <v>462</v>
      </c>
      <c r="BP5" s="18" t="s">
        <v>523</v>
      </c>
      <c r="BQ5" s="18" t="s">
        <v>467</v>
      </c>
      <c r="BS5" s="7" t="str">
        <f>IF($S$7&lt;&gt;"",$S$7,"_")</f>
        <v>_</v>
      </c>
      <c r="BT5" s="7" t="str">
        <f>IF($S$8&lt;&gt;"",$S$8,"_")</f>
        <v>_</v>
      </c>
      <c r="BU5" s="7" t="str">
        <f>IF($S$9&lt;&gt;"",$S$9,"_")</f>
        <v>_</v>
      </c>
      <c r="BV5" s="7" t="str">
        <f>IF($S$10&lt;&gt;"",$S$10,"_")</f>
        <v>_</v>
      </c>
      <c r="BW5" s="7" t="str">
        <f>IF($S$11&lt;&gt;"",$S$11,"_")</f>
        <v>_</v>
      </c>
      <c r="BX5" s="7" t="str">
        <f>IF($S$12&lt;&gt;"",$S$12,"_")</f>
        <v>_</v>
      </c>
      <c r="BY5" s="7" t="str">
        <f>IF($S$13&lt;&gt;"",$S$13,"_")</f>
        <v>_</v>
      </c>
      <c r="BZ5" s="7" t="str">
        <f>IF($S$14&lt;&gt;"",$S$14,"_")</f>
        <v>_</v>
      </c>
      <c r="CA5" s="7" t="str">
        <f>IF($S$15&lt;&gt;"",$S$15,"_")</f>
        <v>_</v>
      </c>
      <c r="CB5" s="7" t="str">
        <f>IF($S$16&lt;&gt;"",$S$16,"_")</f>
        <v>_</v>
      </c>
      <c r="CC5" s="7" t="str">
        <f>IF($S$17&lt;&gt;"",$S$17,"_")</f>
        <v>_</v>
      </c>
      <c r="CD5" s="7" t="str">
        <f>IF($S$18&lt;&gt;"",$S$18,"_")</f>
        <v>_</v>
      </c>
      <c r="CE5" s="7" t="str">
        <f>IF($S$19&lt;&gt;"",$S$19,"_")</f>
        <v>_</v>
      </c>
      <c r="CF5" s="7" t="str">
        <f>IF($S$20&lt;&gt;"",$S$20,"_")</f>
        <v>_</v>
      </c>
      <c r="CG5" s="7" t="str">
        <f>IF($S$21&lt;&gt;"",$S$21,"_")</f>
        <v>_</v>
      </c>
      <c r="CH5" s="7" t="str">
        <f>IF($S$22&lt;&gt;"",$S$22,"_")</f>
        <v>_</v>
      </c>
      <c r="CI5" s="7" t="str">
        <f>IF($S$23&lt;&gt;"",$S$23,"_")</f>
        <v>_</v>
      </c>
      <c r="CJ5" s="7" t="str">
        <f>IF($S$7&lt;&gt;"",$S$7,"_")</f>
        <v>_</v>
      </c>
      <c r="CK5" s="7" t="str">
        <f>IF($S$8&lt;&gt;"",$S$8,"_")</f>
        <v>_</v>
      </c>
      <c r="CL5" s="7" t="str">
        <f>IF($S$9&lt;&gt;"",$S$9,"_")</f>
        <v>_</v>
      </c>
      <c r="CM5" s="7" t="str">
        <f>IF($S$10&lt;&gt;"",$S$10,"_")</f>
        <v>_</v>
      </c>
      <c r="CN5" s="7" t="str">
        <f>IF($S$11&lt;&gt;"",$S$11,"_")</f>
        <v>_</v>
      </c>
      <c r="CO5" s="7" t="str">
        <f>IF($S$12&lt;&gt;"",$S$12,"_")</f>
        <v>_</v>
      </c>
      <c r="CP5" s="7" t="str">
        <f>IF($S$13&lt;&gt;"",$S$13,"_")</f>
        <v>_</v>
      </c>
      <c r="CQ5" s="7" t="str">
        <f>IF($S$14&lt;&gt;"",$S$14,"_")</f>
        <v>_</v>
      </c>
      <c r="CR5" s="7" t="str">
        <f>IF($S$15&lt;&gt;"",$S$15,"_")</f>
        <v>_</v>
      </c>
      <c r="CS5" s="7" t="str">
        <f>IF($S$16&lt;&gt;"",$S$16,"_")</f>
        <v>_</v>
      </c>
      <c r="CT5" s="7" t="str">
        <f>IF($S$17&lt;&gt;"",$S$17,"_")</f>
        <v>_</v>
      </c>
      <c r="CU5" s="7" t="str">
        <f>IF($S$18&lt;&gt;"",$S$18,"_")</f>
        <v>_</v>
      </c>
      <c r="CV5" s="7" t="str">
        <f>IF($S$19&lt;&gt;"",$S$19,"_")</f>
        <v>_</v>
      </c>
      <c r="CW5" s="7" t="str">
        <f>IF($S$20&lt;&gt;"",$S$20,"_")</f>
        <v>_</v>
      </c>
      <c r="CX5" s="7" t="str">
        <f>IF($S$21&lt;&gt;"",$S$21,"_")</f>
        <v>_</v>
      </c>
      <c r="CY5" s="7" t="str">
        <f>IF($S$22&lt;&gt;"",$S$22,"_")</f>
        <v>_</v>
      </c>
      <c r="CZ5" s="7" t="str">
        <f>IF($S$23&lt;&gt;"",$S$23,"_")</f>
        <v>_</v>
      </c>
      <c r="DA5" s="7" t="str">
        <f>IF($S$7&lt;&gt;"",$S$7,"_")</f>
        <v>_</v>
      </c>
      <c r="DB5" s="7" t="str">
        <f>IF($S$8&lt;&gt;"",$S$8,"_")</f>
        <v>_</v>
      </c>
      <c r="DC5" s="7" t="str">
        <f>IF($S$9&lt;&gt;"",$S$9,"_")</f>
        <v>_</v>
      </c>
      <c r="DD5" s="7" t="str">
        <f>IF($S$10&lt;&gt;"",$S$10,"_")</f>
        <v>_</v>
      </c>
      <c r="DE5" s="7" t="str">
        <f>IF($S$11&lt;&gt;"",$S$11,"_")</f>
        <v>_</v>
      </c>
      <c r="DF5" s="7" t="str">
        <f>IF($S$12&lt;&gt;"",$S$12,"_")</f>
        <v>_</v>
      </c>
      <c r="DG5" s="7" t="str">
        <f>IF($S$13&lt;&gt;"",$S$13,"_")</f>
        <v>_</v>
      </c>
      <c r="DH5" s="7" t="str">
        <f>IF($S$14&lt;&gt;"",$S$14,"_")</f>
        <v>_</v>
      </c>
      <c r="DI5" s="7" t="str">
        <f>IF($S$15&lt;&gt;"",$S$15,"_")</f>
        <v>_</v>
      </c>
      <c r="DJ5" s="7" t="str">
        <f>IF($S$16&lt;&gt;"",$S$16,"_")</f>
        <v>_</v>
      </c>
      <c r="DK5" s="7" t="str">
        <f>IF($S$17&lt;&gt;"",$S$17,"_")</f>
        <v>_</v>
      </c>
      <c r="DL5" s="7" t="str">
        <f>IF($S$18&lt;&gt;"",$S$18,"_")</f>
        <v>_</v>
      </c>
      <c r="DM5" s="7" t="str">
        <f>IF($S$19&lt;&gt;"",$S$19,"_")</f>
        <v>_</v>
      </c>
      <c r="DN5" s="7" t="str">
        <f>IF($S$20&lt;&gt;"",$S$20,"_")</f>
        <v>_</v>
      </c>
      <c r="DO5" s="7" t="str">
        <f>IF($S$21&lt;&gt;"",$S$21,"_")</f>
        <v>_</v>
      </c>
      <c r="DP5" s="7" t="str">
        <f>IF($S$22&lt;&gt;"",$S$22,"_")</f>
        <v>_</v>
      </c>
      <c r="DQ5" s="7" t="str">
        <f>IF($S$23&lt;&gt;"",$S$23,"_")</f>
        <v>_</v>
      </c>
    </row>
    <row r="6" spans="1:121" ht="17.100000000000001" customHeight="1" x14ac:dyDescent="0.25">
      <c r="B6" s="42"/>
      <c r="C6" s="44" t="s">
        <v>314</v>
      </c>
      <c r="D6" s="45" t="s">
        <v>342</v>
      </c>
      <c r="E6" s="46" t="s">
        <v>459</v>
      </c>
      <c r="F6" s="46" t="s">
        <v>338</v>
      </c>
      <c r="G6" s="46" t="s">
        <v>339</v>
      </c>
      <c r="H6" s="46" t="s">
        <v>340</v>
      </c>
      <c r="I6" s="46" t="s">
        <v>341</v>
      </c>
      <c r="J6" s="47" t="s">
        <v>0</v>
      </c>
      <c r="K6" s="116" t="s">
        <v>485</v>
      </c>
      <c r="L6" s="117"/>
      <c r="M6" s="116" t="s">
        <v>486</v>
      </c>
      <c r="N6" s="117"/>
      <c r="O6" s="90" t="s">
        <v>487</v>
      </c>
      <c r="P6" s="92" t="s">
        <v>660</v>
      </c>
      <c r="Q6" s="15"/>
      <c r="R6" s="10"/>
      <c r="S6" s="10"/>
      <c r="T6" s="10">
        <v>1</v>
      </c>
      <c r="U6" s="11" t="s">
        <v>453</v>
      </c>
      <c r="V6" s="10" t="e">
        <f>VLOOKUP($D$4,$X$102:$Z$128,3,FALSE)</f>
        <v>#N/A</v>
      </c>
      <c r="W6" s="10" t="b">
        <f>OR(W7:W22)</f>
        <v>0</v>
      </c>
      <c r="X6" s="12" t="b">
        <f>IF(SUM(X7:X22)&gt;2,TRUE,FALSE)</f>
        <v>0</v>
      </c>
      <c r="Y6" s="13"/>
      <c r="Z6" s="13"/>
      <c r="AA6" s="13"/>
      <c r="AB6" s="13"/>
      <c r="AC6" s="13"/>
      <c r="AD6" s="13"/>
      <c r="AF6" s="14" t="s">
        <v>498</v>
      </c>
      <c r="AG6" s="14" t="s">
        <v>499</v>
      </c>
      <c r="AH6" s="14" t="s">
        <v>500</v>
      </c>
      <c r="AI6" s="14" t="s">
        <v>501</v>
      </c>
      <c r="AJ6" s="14" t="s">
        <v>4</v>
      </c>
      <c r="AK6" s="14"/>
      <c r="AL6" s="14"/>
      <c r="AM6" s="14"/>
      <c r="AN6" s="14"/>
      <c r="AO6" s="14"/>
      <c r="AP6" s="14" t="s">
        <v>494</v>
      </c>
      <c r="AQ6" s="14" t="s">
        <v>528</v>
      </c>
      <c r="AR6" s="14" t="s">
        <v>519</v>
      </c>
      <c r="AS6" s="14" t="s">
        <v>498</v>
      </c>
      <c r="AT6" s="14" t="s">
        <v>499</v>
      </c>
      <c r="AU6" s="14" t="s">
        <v>500</v>
      </c>
      <c r="AV6" s="14" t="s">
        <v>501</v>
      </c>
      <c r="AW6" s="14" t="s">
        <v>4</v>
      </c>
      <c r="AX6" s="3" t="s">
        <v>495</v>
      </c>
      <c r="AY6" s="3" t="s">
        <v>494</v>
      </c>
      <c r="AZ6" s="3" t="s">
        <v>502</v>
      </c>
      <c r="BA6" s="3" t="s">
        <v>496</v>
      </c>
      <c r="BB6" s="3" t="s">
        <v>503</v>
      </c>
      <c r="BC6" s="4" t="s">
        <v>2</v>
      </c>
      <c r="BD6" s="4" t="s">
        <v>3</v>
      </c>
      <c r="BE6" s="4" t="s">
        <v>4</v>
      </c>
      <c r="BF6" s="80"/>
      <c r="BG6" s="4" t="s">
        <v>314</v>
      </c>
      <c r="BH6" s="4" t="s">
        <v>460</v>
      </c>
      <c r="BI6" s="4" t="s">
        <v>461</v>
      </c>
      <c r="BJ6" s="4" t="s">
        <v>462</v>
      </c>
      <c r="BK6" t="s">
        <v>584</v>
      </c>
      <c r="BL6" t="s">
        <v>585</v>
      </c>
      <c r="BM6" t="s">
        <v>586</v>
      </c>
      <c r="BN6" t="s">
        <v>587</v>
      </c>
      <c r="BO6" t="s">
        <v>588</v>
      </c>
      <c r="BP6" t="s">
        <v>589</v>
      </c>
      <c r="BQ6" t="s">
        <v>590</v>
      </c>
      <c r="BS6" s="3" t="str">
        <f t="shared" ref="BS6:CH6" ca="1" si="3">CELL("address",BS11)</f>
        <v>$BS$11</v>
      </c>
      <c r="BT6" s="3" t="str">
        <f t="shared" ca="1" si="3"/>
        <v>$BT$11</v>
      </c>
      <c r="BU6" s="3" t="str">
        <f t="shared" ca="1" si="3"/>
        <v>$BU$11</v>
      </c>
      <c r="BV6" s="3" t="str">
        <f t="shared" ca="1" si="3"/>
        <v>$BV$11</v>
      </c>
      <c r="BW6" s="3" t="str">
        <f t="shared" ca="1" si="3"/>
        <v>$BW$11</v>
      </c>
      <c r="BX6" s="3" t="str">
        <f t="shared" ca="1" si="3"/>
        <v>$BX$11</v>
      </c>
      <c r="BY6" s="3" t="str">
        <f t="shared" ca="1" si="3"/>
        <v>$BY$11</v>
      </c>
      <c r="BZ6" s="3" t="str">
        <f t="shared" ca="1" si="3"/>
        <v>$BZ$11</v>
      </c>
      <c r="CA6" s="3" t="str">
        <f t="shared" ca="1" si="3"/>
        <v>$CA$11</v>
      </c>
      <c r="CB6" s="3" t="str">
        <f t="shared" ca="1" si="3"/>
        <v>$CB$11</v>
      </c>
      <c r="CC6" s="3" t="str">
        <f t="shared" ca="1" si="3"/>
        <v>$CC$11</v>
      </c>
      <c r="CD6" s="3" t="str">
        <f t="shared" ca="1" si="3"/>
        <v>$CD$11</v>
      </c>
      <c r="CE6" s="3" t="str">
        <f t="shared" ca="1" si="3"/>
        <v>$CE$11</v>
      </c>
      <c r="CF6" s="3" t="str">
        <f t="shared" ca="1" si="3"/>
        <v>$CF$11</v>
      </c>
      <c r="CG6" s="3" t="str">
        <f t="shared" ca="1" si="3"/>
        <v>$CG$11</v>
      </c>
      <c r="CH6" s="3" t="str">
        <f t="shared" ca="1" si="3"/>
        <v>$CH$11</v>
      </c>
      <c r="CI6" s="3" t="str">
        <f t="shared" ref="CI6" ca="1" si="4">CELL("address",CI11)</f>
        <v>$CI$11</v>
      </c>
      <c r="CJ6" s="3" t="str">
        <f t="shared" ref="CJ6:CY6" ca="1" si="5">CELL("address",CJ11)</f>
        <v>$CJ$11</v>
      </c>
      <c r="CK6" s="3" t="str">
        <f t="shared" ca="1" si="5"/>
        <v>$CK$11</v>
      </c>
      <c r="CL6" s="3" t="str">
        <f t="shared" ca="1" si="5"/>
        <v>$CL$11</v>
      </c>
      <c r="CM6" s="3" t="str">
        <f t="shared" ca="1" si="5"/>
        <v>$CM$11</v>
      </c>
      <c r="CN6" s="3" t="str">
        <f t="shared" ca="1" si="5"/>
        <v>$CN$11</v>
      </c>
      <c r="CO6" s="3" t="str">
        <f t="shared" ca="1" si="5"/>
        <v>$CO$11</v>
      </c>
      <c r="CP6" s="3" t="str">
        <f t="shared" ca="1" si="5"/>
        <v>$CP$11</v>
      </c>
      <c r="CQ6" s="3" t="str">
        <f t="shared" ca="1" si="5"/>
        <v>$CQ$11</v>
      </c>
      <c r="CR6" s="3" t="str">
        <f t="shared" ca="1" si="5"/>
        <v>$CR$11</v>
      </c>
      <c r="CS6" s="3" t="str">
        <f t="shared" ca="1" si="5"/>
        <v>$CS$11</v>
      </c>
      <c r="CT6" s="3" t="str">
        <f t="shared" ca="1" si="5"/>
        <v>$CT$11</v>
      </c>
      <c r="CU6" s="3" t="str">
        <f t="shared" ca="1" si="5"/>
        <v>$CU$11</v>
      </c>
      <c r="CV6" s="3" t="str">
        <f t="shared" ca="1" si="5"/>
        <v>$CV$11</v>
      </c>
      <c r="CW6" s="3" t="str">
        <f t="shared" ca="1" si="5"/>
        <v>$CW$11</v>
      </c>
      <c r="CX6" s="3" t="str">
        <f t="shared" ca="1" si="5"/>
        <v>$CX$11</v>
      </c>
      <c r="CY6" s="3" t="str">
        <f t="shared" ca="1" si="5"/>
        <v>$CY$11</v>
      </c>
      <c r="CZ6" s="3" t="str">
        <f t="shared" ref="CZ6" ca="1" si="6">CELL("address",CZ11)</f>
        <v>$CZ$11</v>
      </c>
      <c r="DA6" s="3" t="str">
        <f t="shared" ref="DA6:DP6" ca="1" si="7">CELL("address",DA11)</f>
        <v>$DA$11</v>
      </c>
      <c r="DB6" s="3" t="str">
        <f t="shared" ca="1" si="7"/>
        <v>$DB$11</v>
      </c>
      <c r="DC6" s="3" t="str">
        <f t="shared" ca="1" si="7"/>
        <v>$DC$11</v>
      </c>
      <c r="DD6" s="3" t="str">
        <f t="shared" ca="1" si="7"/>
        <v>$DD$11</v>
      </c>
      <c r="DE6" s="3" t="str">
        <f t="shared" ca="1" si="7"/>
        <v>$DE$11</v>
      </c>
      <c r="DF6" s="3" t="str">
        <f t="shared" ca="1" si="7"/>
        <v>$DF$11</v>
      </c>
      <c r="DG6" s="3" t="str">
        <f t="shared" ca="1" si="7"/>
        <v>$DG$11</v>
      </c>
      <c r="DH6" s="3" t="str">
        <f t="shared" ca="1" si="7"/>
        <v>$DH$11</v>
      </c>
      <c r="DI6" s="3" t="str">
        <f t="shared" ca="1" si="7"/>
        <v>$DI$11</v>
      </c>
      <c r="DJ6" s="3" t="str">
        <f t="shared" ca="1" si="7"/>
        <v>$DJ$11</v>
      </c>
      <c r="DK6" s="3" t="str">
        <f t="shared" ca="1" si="7"/>
        <v>$DK$11</v>
      </c>
      <c r="DL6" s="3" t="str">
        <f t="shared" ca="1" si="7"/>
        <v>$DL$11</v>
      </c>
      <c r="DM6" s="3" t="str">
        <f t="shared" ca="1" si="7"/>
        <v>$DM$11</v>
      </c>
      <c r="DN6" s="3" t="str">
        <f t="shared" ca="1" si="7"/>
        <v>$DN$11</v>
      </c>
      <c r="DO6" s="3" t="str">
        <f t="shared" ca="1" si="7"/>
        <v>$DO$11</v>
      </c>
      <c r="DP6" s="3" t="str">
        <f t="shared" ca="1" si="7"/>
        <v>$DP$11</v>
      </c>
      <c r="DQ6" s="3" t="str">
        <f t="shared" ref="DQ6" ca="1" si="8">CELL("address",DQ11)</f>
        <v>$DQ$11</v>
      </c>
    </row>
    <row r="7" spans="1:121" ht="17.100000000000001" customHeight="1" x14ac:dyDescent="0.25">
      <c r="B7" s="42"/>
      <c r="C7" s="48">
        <v>1</v>
      </c>
      <c r="D7" s="49"/>
      <c r="E7" s="50" t="str">
        <f>IF(ISERROR(1000*VLOOKUP($D7,$R$7:$AD$23,8,FALSE)),"",1000*VLOOKUP($D7,$R$7:$AD$23,8,FALSE))</f>
        <v/>
      </c>
      <c r="F7" s="51" t="str">
        <f>IF(ISERROR(VLOOKUP($D7,$R$7:$AD$23,9,FALSE)),"",VLOOKUP($D7,$R$7:$AD$23,9,FALSE))</f>
        <v/>
      </c>
      <c r="G7" s="51" t="str">
        <f>IF(ISERROR(VLOOKUP($D7,$R$7:$AD$23,10,FALSE)),"",VLOOKUP($D7,$R$7:$AD$23,10,FALSE))</f>
        <v/>
      </c>
      <c r="H7" s="51" t="str">
        <f>IF(ISERROR(VLOOKUP($D7,$R$7:$AD$23,11,FALSE)),"",VLOOKUP($D7,$R$7:$AD$23,11,FALSE))</f>
        <v/>
      </c>
      <c r="I7" s="51" t="str">
        <f>IF(ISERROR(VLOOKUP($D7,$R$7:$AD$23,12,FALSE)),"",VLOOKUP($D7,$R$7:$AD$23,12,FALSE))</f>
        <v/>
      </c>
      <c r="J7" s="35" t="str">
        <f>IF(ISNA(VLOOKUP($D7,$R$7:$AD$23,13,FALSE)),"",VLOOKUP($D7,$R$7:$AD$23,13,FALSE))</f>
        <v/>
      </c>
      <c r="K7" s="69"/>
      <c r="L7" s="70"/>
      <c r="M7" s="69"/>
      <c r="N7" s="70"/>
      <c r="O7" s="71"/>
      <c r="P7" s="91"/>
      <c r="Q7" s="15"/>
      <c r="R7" s="13" t="str">
        <f>IF(ISNA(VLOOKUP(S7,$B$101:$M$300,12,FALSE)),"",VLOOKUP(S7,$B$101:$M$300,12,FALSE))</f>
        <v/>
      </c>
      <c r="S7" s="13" t="str">
        <f>IF(HLOOKUP($D$4,$AA$101:$BA$118,2,FALSE)=0,"",HLOOKUP($D$4,$AA$101:$BA$118,2,FALSE))</f>
        <v/>
      </c>
      <c r="T7" s="13" t="str">
        <f>IF(S7="","",T6+1)</f>
        <v/>
      </c>
      <c r="U7" s="13" t="str">
        <f>IF(ISNA(VLOOKUP(S7,$B$101:$M$300,10,FALSE)),"",VLOOKUP(S7,$B$101:$M$300,10,FALSE))</f>
        <v/>
      </c>
      <c r="V7" s="13">
        <f>IF(R7&lt;&gt;"",COUNTIF($D$7:$D$22,R7),0)</f>
        <v>0</v>
      </c>
      <c r="W7" s="13" t="b">
        <f>IFERROR(IF(V7&gt;ROUNDUP(U7,0),TRUE,FALSE),FALSE)</f>
        <v>0</v>
      </c>
      <c r="X7" s="15">
        <f t="shared" ref="X7:X23" si="9">IF(IF(ISERROR(VLOOKUP($S7,$B$101:$M$300,11,FALSE)),"",VLOOKUP($S7,$B$101:$M$300,11,FALSE))="N",$V7*$U7,0)</f>
        <v>0</v>
      </c>
      <c r="Y7" s="13" t="str">
        <f>IF(ISNA(VLOOKUP(S7,$B$101:$M$300,7,FALSE)),"",VLOOKUP(S7,$B$101:$M$300,7,FALSE))</f>
        <v/>
      </c>
      <c r="Z7" s="13" t="str">
        <f>IF(ISNA(VLOOKUP(S7,$B$101:$M$300,2,FALSE)),"",VLOOKUP(S7,$B$101:$M$300,2,FALSE))</f>
        <v/>
      </c>
      <c r="AA7" s="13" t="str">
        <f>IF(ISNA(VLOOKUP(S7,$B$101:$M$300,3,FALSE)),"",VLOOKUP(S7,$B$101:$M$300,3,FALSE))</f>
        <v/>
      </c>
      <c r="AB7" s="13" t="str">
        <f>IF(ISNA(VLOOKUP(S7,$B$101:$M$300,4,FALSE)),"",VLOOKUP(S7,$B$101:$M$300,4,FALSE))</f>
        <v/>
      </c>
      <c r="AC7" s="13" t="str">
        <f>IF(ISNA(VLOOKUP(S7,$B$101:$M$300,5,FALSE)),"",VLOOKUP(S7,$B$101:$M$300,5,FALSE))</f>
        <v/>
      </c>
      <c r="AD7" s="13" t="str">
        <f>IF(ISNA(VLOOKUP(S7,$B$101:$M$300,6,FALSE)),"",VLOOKUP(S7,$B$101:$M$300,6,FALSE))</f>
        <v/>
      </c>
      <c r="AF7" s="4" t="str">
        <f ca="1">IF(K7="","O",IF(AND(K7=IF(ISNA(VLOOKUP(K7,INDIRECT($BO7,TRUE),1,FALSE)),"'#",VLOOKUP(K7,INDIRECT($BO7,TRUE),1,FALSE)),K7=IF(ISNA(VLOOKUP(K7,INDIRECT($BM7,TRUE),1,FALSE)),"'#",VLOOKUP(K7,INDIRECT($BM7,TRUE),1,FALSE))),"S",IF(K7&lt;&gt;IF(ISNA(VLOOKUP(K7,INDIRECT($BM7,TRUE),1,FALSE)),"'#",VLOOKUP(K7,INDIRECT($BM7,TRUE),1,FALSE)),"D","N")))</f>
        <v>O</v>
      </c>
      <c r="AG7" s="4" t="str">
        <f t="shared" ref="AG7:AJ22" ca="1" si="10">IF(L7="","O",IF(AND(L7=IF(ISNA(VLOOKUP(L7,INDIRECT($BO7,TRUE),1,FALSE)),"'#",VLOOKUP(L7,INDIRECT($BO7,TRUE),1,FALSE)),L7=IF(ISNA(VLOOKUP(L7,INDIRECT($BM7,TRUE),1,FALSE)),"'#",VLOOKUP(L7,INDIRECT($BM7,TRUE),1,FALSE))),"S",IF(L7&lt;&gt;IF(ISNA(VLOOKUP(L7,INDIRECT($BM7,TRUE),1,FALSE)),"'#",VLOOKUP(L7,INDIRECT($BM7,TRUE),1,FALSE)),"D","N")))</f>
        <v>O</v>
      </c>
      <c r="AH7" s="4" t="str">
        <f t="shared" ca="1" si="10"/>
        <v>O</v>
      </c>
      <c r="AI7" s="4" t="str">
        <f t="shared" ca="1" si="10"/>
        <v>O</v>
      </c>
      <c r="AJ7" s="4" t="str">
        <f t="shared" ca="1" si="10"/>
        <v>O</v>
      </c>
      <c r="AK7" s="4" t="e">
        <f t="shared" ref="AK7:AO22" ca="1" si="11">CONCATENATE($BB7,$AX7,AF7,$AP7,$AQ7,$AR7)</f>
        <v>#N/A</v>
      </c>
      <c r="AL7" s="4" t="e">
        <f t="shared" ca="1" si="11"/>
        <v>#N/A</v>
      </c>
      <c r="AM7" s="4" t="e">
        <f t="shared" ca="1" si="11"/>
        <v>#N/A</v>
      </c>
      <c r="AN7" s="4" t="e">
        <f t="shared" ca="1" si="11"/>
        <v>#N/A</v>
      </c>
      <c r="AO7" s="4" t="e">
        <f t="shared" ca="1" si="11"/>
        <v>#N/A</v>
      </c>
      <c r="AP7" s="4" t="e">
        <f ca="1">IF($AY$5,"B","-")</f>
        <v>#N/A</v>
      </c>
      <c r="AQ7" s="4" t="str">
        <f ca="1">IF($AZ$5,"K","-")</f>
        <v>-</v>
      </c>
      <c r="AR7" s="4" t="str">
        <f ca="1">IF($BA$5,"T","-")</f>
        <v>-</v>
      </c>
      <c r="AS7" s="4" t="e">
        <f t="shared" ref="AS7:AS22" ca="1" si="12">HLOOKUP(VLOOKUP(AK7,$AA$208:$AB$263,2,FALSE),$BK$6:$BQ$22,($BG7+1),FALSE)</f>
        <v>#N/A</v>
      </c>
      <c r="AT7" s="4" t="e">
        <f t="shared" ref="AT7:AT22" ca="1" si="13">HLOOKUP(VLOOKUP(AL7,$AA$208:$AB$263,2,FALSE),$BK$6:$BQ$22,($BG7+1),FALSE)</f>
        <v>#N/A</v>
      </c>
      <c r="AU7" s="4" t="e">
        <f t="shared" ref="AU7:AU22" ca="1" si="14">HLOOKUP(VLOOKUP(AM7,$AA$208:$AB$263,2,FALSE),$BK$6:$BQ$22,($BG7+1),FALSE)</f>
        <v>#N/A</v>
      </c>
      <c r="AV7" s="4" t="e">
        <f t="shared" ref="AV7:AV22" ca="1" si="15">HLOOKUP(VLOOKUP(AN7,$AA$208:$AB$263,2,FALSE),$BK$6:$BQ$22,($BG7+1),FALSE)</f>
        <v>#N/A</v>
      </c>
      <c r="AW7" s="4" t="e">
        <f t="shared" ref="AW7:AW22" ca="1" si="16">HLOOKUP(VLOOKUP(AO7,$AA$208:$AB$263,2,FALSE),$BK$6:$BQ$22,($BG7+1),FALSE)</f>
        <v>#N/A</v>
      </c>
      <c r="AX7" s="3">
        <f t="shared" ref="AX7:AX22" ca="1" si="17">COUNTIF(AF7:AJ7,"N")</f>
        <v>0</v>
      </c>
      <c r="AY7" s="3">
        <f t="shared" ref="AY7:AY22" ca="1" si="18">COUNTIF(AF7:AJ7,"D")</f>
        <v>0</v>
      </c>
      <c r="AZ7" s="3" t="b">
        <f ca="1">IF((AX7+AY7+BA7)&gt;1,TRUE,FALSE)</f>
        <v>0</v>
      </c>
      <c r="BA7" s="3">
        <f t="shared" ref="BA7:BA22" ca="1" si="19">COUNTIF(AF7:AJ7,"S")</f>
        <v>0</v>
      </c>
      <c r="BB7" s="3">
        <f ca="1">SUM(AX7+AY7+BA7)</f>
        <v>0</v>
      </c>
      <c r="BC7" s="4">
        <f t="shared" ref="BC7:BC22" ca="1" si="20">COUNTIF($AF7:$AG7,"N")*(15+5*COUNTIF($AF7:$AG7,"N"))+30*COUNTIF($AF7:$AG7,"D")+COUNTIF($AF7:$AF7,"S")*($BP$123*COUNTIF($K$7:$O$22,"MA+")+$BP$126*COUNTIF($K$7:$O$22,"ST+")+$BP$125*COUNTIF($K$7:$O$22,"AG+")+$BP$124*COUNTIF($K$7:$O$22,"AV+"))</f>
        <v>0</v>
      </c>
      <c r="BD7" s="4">
        <f t="shared" ref="BD7:BD22" ca="1" si="21">COUNTIF($AF7:$AI7,"N")*(15+5*COUNTIF($AF7:$AI7,"N"))-IF($AX7&gt;0,$BC7,0)+30*COUNTIF($AH7:$AI7,"D")+COUNTIF($AH7:$AI7,"S")*($BP$123*COUNTIF($K$7:$O$22,"MA+")+$BP$126*COUNTIF($K$7:$O$22,"ST+")+$BP$125*COUNTIF($K$7:$O$22,"AG+")+$BP$124*COUNTIF($K$7:$O$22,"AV+"))</f>
        <v>0</v>
      </c>
      <c r="BE7" s="4">
        <f t="shared" ref="BE7:BE22" ca="1" si="22">IF($AX7&lt;2,20*COUNTIF($AJ7,"N")+30*COUNTIF($AJ7,"D")+COUNTIF($AJ7,"S")*($BP$123*COUNTIF($K$7:$O$22,"MA+")+$BP$126*COUNTIF($K$7:$O$22,"ST+")+$BP$125*COUNTIF($K$7:$O$22,"AG+")+$BP$124*COUNTIF($K$7:$O$22,"AV+")),30*COUNTIF($AJ7,"N"))</f>
        <v>0</v>
      </c>
      <c r="BF7" s="81" t="str">
        <f>IF(ISNA(VLOOKUP(D7,$R$6:$T$23,2,FALSE)),"",VLOOKUP(D7,$R$6:$T$23,2,FALSE))</f>
        <v/>
      </c>
      <c r="BG7" s="4">
        <v>1</v>
      </c>
      <c r="BH7" s="4" t="e">
        <f ca="1">IF(AND($V$6=4,OR(NOT($BA$5),AND($BA$5,$BA7=1))),$BK7,$BL7)</f>
        <v>#N/A</v>
      </c>
      <c r="BI7" s="4" t="e">
        <f ca="1">IF(AND($V$6=4,OR(NOT($BA$5),AND($BA$5,$BA7=1))),$BM7,$BN7)</f>
        <v>#N/A</v>
      </c>
      <c r="BJ7" s="4" t="e">
        <f t="shared" ref="BJ7:BJ22" ca="1" si="23">IF(AND($V$6=4,OR(NOT($BA$5),AND($BA$5,$BA7=1))),$BO7,$BP7)</f>
        <v>#N/A</v>
      </c>
      <c r="BK7" s="3" t="str">
        <f>IF(ISERROR(CONCATENATE(HLOOKUP($BF7,$BS$5:$CI$60,2,FALSE),":",HLOOKUP($BF7,$BS$5:$CI$60,4,FALSE))),"",CONCATENATE(HLOOKUP($BF7,$BS$5:$CI$60,2,FALSE),":",HLOOKUP($BF7,$BS$5:$CI$60,4,FALSE)))</f>
        <v/>
      </c>
      <c r="BL7" s="3" t="str">
        <f>IF(ISERROR(CONCATENATE(HLOOKUP($BF7,$BS$5:$CI$60,3,FALSE),":",HLOOKUP($BF7,$BS$5:$CI$60,4,FALSE))),"",CONCATENATE(HLOOKUP($BF7,$BS$5:$CI$60,3,FALSE),":",HLOOKUP($BF7,$BS$5:$CI$60,4,FALSE)))</f>
        <v/>
      </c>
      <c r="BM7" s="3" t="str">
        <f>IF(ISERROR(CONCATENATE(HLOOKUP($BF7,$CJ$5:$CZ$60,2,FALSE),":",HLOOKUP($BF7,$CJ$5:$CZ$60,4,FALSE))),"",CONCATENATE(HLOOKUP($BF7,$CJ$5:$CZ$60,2,FALSE),":",HLOOKUP($BF7,$CJ$5:$CZ$60,4,FALSE)))</f>
        <v/>
      </c>
      <c r="BN7" s="3" t="str">
        <f>IF(ISERROR(CONCATENATE(HLOOKUP($BF7,$CJ$5:$CZ$60,3,FALSE),":",HLOOKUP($BF7,$CJ$5:$CZ$60,4,FALSE))),"",CONCATENATE(HLOOKUP($BF7,$CJ$5:$CZ$60,3,FALSE),":",HLOOKUP($BF7,$CJ$5:$CZ$60,4,FALSE)))</f>
        <v/>
      </c>
      <c r="BO7" s="3" t="str">
        <f>IF(ISERROR(CONCATENATE(HLOOKUP($BF7,$DA$5:$DQ$60,2,FALSE),":",HLOOKUP($BF7,$DA$5:$DQ$60,4,FALSE))),"",CONCATENATE(HLOOKUP($BF7,$DA$5:$DQ$60,2,FALSE),":",HLOOKUP($BF7,$DA$5:$DQ$60,4,FALSE)))</f>
        <v/>
      </c>
      <c r="BP7" s="3" t="str">
        <f>IF(ISERROR(CONCATENATE(HLOOKUP($BF7,$DA$5:$DQ$60,3,FALSE),":",HLOOKUP($BF7,$DA$5:$DQ$60,4,FALSE))),"",CONCATENATE(HLOOKUP($BF7,$DA$5:$DQ$60,3,FALSE),":",HLOOKUP($BF7,$DA$5:$DQ$60,4,FALSE)))</f>
        <v/>
      </c>
      <c r="BQ7" s="3" t="str">
        <f>IF(ISERROR(CONCATENATE(HLOOKUP($BF7,$BS$5:$CI$60,2,FALSE),":",HLOOKUP($BF7,$BS$5:$CI$60,2,FALSE))),"",CONCATENATE(HLOOKUP($BF7,$BS$5:$CI$60,2,FALSE),":",HLOOKUP($BF7,$BS$5:$CI$60,2,FALSE)))</f>
        <v/>
      </c>
      <c r="BS7" s="3" t="e">
        <f t="shared" ref="BS7:CH7" ca="1" si="24">IF($V$6=4,CELL("address",BS16),CELL("address",BS11))</f>
        <v>#N/A</v>
      </c>
      <c r="BT7" s="3" t="e">
        <f t="shared" ca="1" si="24"/>
        <v>#N/A</v>
      </c>
      <c r="BU7" s="3" t="e">
        <f t="shared" ca="1" si="24"/>
        <v>#N/A</v>
      </c>
      <c r="BV7" s="3" t="e">
        <f t="shared" ca="1" si="24"/>
        <v>#N/A</v>
      </c>
      <c r="BW7" s="3" t="e">
        <f t="shared" ca="1" si="24"/>
        <v>#N/A</v>
      </c>
      <c r="BX7" s="3" t="e">
        <f t="shared" ca="1" si="24"/>
        <v>#N/A</v>
      </c>
      <c r="BY7" s="3" t="e">
        <f t="shared" ca="1" si="24"/>
        <v>#N/A</v>
      </c>
      <c r="BZ7" s="3" t="e">
        <f t="shared" ca="1" si="24"/>
        <v>#N/A</v>
      </c>
      <c r="CA7" s="3" t="e">
        <f t="shared" ca="1" si="24"/>
        <v>#N/A</v>
      </c>
      <c r="CB7" s="3" t="e">
        <f t="shared" ca="1" si="24"/>
        <v>#N/A</v>
      </c>
      <c r="CC7" s="3" t="e">
        <f t="shared" ca="1" si="24"/>
        <v>#N/A</v>
      </c>
      <c r="CD7" s="3" t="e">
        <f t="shared" ca="1" si="24"/>
        <v>#N/A</v>
      </c>
      <c r="CE7" s="3" t="e">
        <f t="shared" ca="1" si="24"/>
        <v>#N/A</v>
      </c>
      <c r="CF7" s="3" t="e">
        <f t="shared" ca="1" si="24"/>
        <v>#N/A</v>
      </c>
      <c r="CG7" s="3" t="e">
        <f t="shared" ca="1" si="24"/>
        <v>#N/A</v>
      </c>
      <c r="CH7" s="3" t="e">
        <f t="shared" ca="1" si="24"/>
        <v>#N/A</v>
      </c>
      <c r="CI7" s="3" t="e">
        <f t="shared" ref="CI7" ca="1" si="25">IF($V$6=4,CELL("address",CI16),CELL("address",CI11))</f>
        <v>#N/A</v>
      </c>
      <c r="CJ7" s="3" t="e">
        <f t="shared" ref="CJ7:CY7" ca="1" si="26">IF($V$6=4,CELL("address",CJ16),CELL("address",CJ11))</f>
        <v>#N/A</v>
      </c>
      <c r="CK7" s="3" t="e">
        <f t="shared" ca="1" si="26"/>
        <v>#N/A</v>
      </c>
      <c r="CL7" s="3" t="e">
        <f t="shared" ca="1" si="26"/>
        <v>#N/A</v>
      </c>
      <c r="CM7" s="3" t="e">
        <f t="shared" ca="1" si="26"/>
        <v>#N/A</v>
      </c>
      <c r="CN7" s="3" t="e">
        <f t="shared" ca="1" si="26"/>
        <v>#N/A</v>
      </c>
      <c r="CO7" s="3" t="e">
        <f t="shared" ca="1" si="26"/>
        <v>#N/A</v>
      </c>
      <c r="CP7" s="3" t="e">
        <f t="shared" ca="1" si="26"/>
        <v>#N/A</v>
      </c>
      <c r="CQ7" s="3" t="e">
        <f t="shared" ca="1" si="26"/>
        <v>#N/A</v>
      </c>
      <c r="CR7" s="3" t="e">
        <f t="shared" ca="1" si="26"/>
        <v>#N/A</v>
      </c>
      <c r="CS7" s="3" t="e">
        <f t="shared" ca="1" si="26"/>
        <v>#N/A</v>
      </c>
      <c r="CT7" s="3" t="e">
        <f t="shared" ca="1" si="26"/>
        <v>#N/A</v>
      </c>
      <c r="CU7" s="3" t="e">
        <f t="shared" ca="1" si="26"/>
        <v>#N/A</v>
      </c>
      <c r="CV7" s="3" t="e">
        <f t="shared" ca="1" si="26"/>
        <v>#N/A</v>
      </c>
      <c r="CW7" s="3" t="e">
        <f t="shared" ca="1" si="26"/>
        <v>#N/A</v>
      </c>
      <c r="CX7" s="3" t="e">
        <f t="shared" ca="1" si="26"/>
        <v>#N/A</v>
      </c>
      <c r="CY7" s="3" t="e">
        <f t="shared" ca="1" si="26"/>
        <v>#N/A</v>
      </c>
      <c r="CZ7" s="3" t="e">
        <f t="shared" ref="CZ7" ca="1" si="27">IF($V$6=4,CELL("address",CZ16),CELL("address",CZ11))</f>
        <v>#N/A</v>
      </c>
      <c r="DA7" s="3" t="e">
        <f t="shared" ref="DA7:DP7" ca="1" si="28">IF($V$6=4,CELL("address",DA16),CELL("address",DA11))</f>
        <v>#N/A</v>
      </c>
      <c r="DB7" s="3" t="e">
        <f t="shared" ca="1" si="28"/>
        <v>#N/A</v>
      </c>
      <c r="DC7" s="3" t="e">
        <f t="shared" ca="1" si="28"/>
        <v>#N/A</v>
      </c>
      <c r="DD7" s="3" t="e">
        <f t="shared" ca="1" si="28"/>
        <v>#N/A</v>
      </c>
      <c r="DE7" s="3" t="e">
        <f t="shared" ca="1" si="28"/>
        <v>#N/A</v>
      </c>
      <c r="DF7" s="3" t="e">
        <f t="shared" ca="1" si="28"/>
        <v>#N/A</v>
      </c>
      <c r="DG7" s="3" t="e">
        <f t="shared" ca="1" si="28"/>
        <v>#N/A</v>
      </c>
      <c r="DH7" s="3" t="e">
        <f t="shared" ca="1" si="28"/>
        <v>#N/A</v>
      </c>
      <c r="DI7" s="3" t="e">
        <f t="shared" ca="1" si="28"/>
        <v>#N/A</v>
      </c>
      <c r="DJ7" s="3" t="e">
        <f t="shared" ca="1" si="28"/>
        <v>#N/A</v>
      </c>
      <c r="DK7" s="3" t="e">
        <f t="shared" ca="1" si="28"/>
        <v>#N/A</v>
      </c>
      <c r="DL7" s="3" t="e">
        <f t="shared" ca="1" si="28"/>
        <v>#N/A</v>
      </c>
      <c r="DM7" s="3" t="e">
        <f t="shared" ca="1" si="28"/>
        <v>#N/A</v>
      </c>
      <c r="DN7" s="3" t="e">
        <f t="shared" ca="1" si="28"/>
        <v>#N/A</v>
      </c>
      <c r="DO7" s="3" t="e">
        <f t="shared" ca="1" si="28"/>
        <v>#N/A</v>
      </c>
      <c r="DP7" s="3" t="e">
        <f t="shared" ca="1" si="28"/>
        <v>#N/A</v>
      </c>
      <c r="DQ7" s="3" t="e">
        <f t="shared" ref="DQ7" ca="1" si="29">IF($V$6=4,CELL("address",DQ16),CELL("address",DQ11))</f>
        <v>#N/A</v>
      </c>
    </row>
    <row r="8" spans="1:121" ht="17.100000000000001" customHeight="1" x14ac:dyDescent="0.25">
      <c r="B8" s="42"/>
      <c r="C8" s="48">
        <v>2</v>
      </c>
      <c r="D8" s="49"/>
      <c r="E8" s="50" t="str">
        <f t="shared" ref="E8:E21" si="30">IF(ISERROR(1000*VLOOKUP($D8,$R$7:$AD$23,8,FALSE)),"",1000*VLOOKUP($D8,$R$7:$AD$23,8,FALSE))</f>
        <v/>
      </c>
      <c r="F8" s="51" t="str">
        <f t="shared" ref="F8:F22" si="31">IF(ISERROR(VLOOKUP($D8,$R$7:$AD$23,9,FALSE)),"",VLOOKUP($D8,$R$7:$AD$23,9,FALSE))</f>
        <v/>
      </c>
      <c r="G8" s="51" t="str">
        <f t="shared" ref="G8:G22" si="32">IF(ISERROR(VLOOKUP($D8,$R$7:$AD$23,10,FALSE)),"",VLOOKUP($D8,$R$7:$AD$23,10,FALSE))</f>
        <v/>
      </c>
      <c r="H8" s="51" t="str">
        <f t="shared" ref="H8:H22" si="33">IF(ISERROR(VLOOKUP($D8,$R$7:$AD$23,11,FALSE)),"",VLOOKUP($D8,$R$7:$AD$23,11,FALSE))</f>
        <v/>
      </c>
      <c r="I8" s="51" t="str">
        <f t="shared" ref="I8:I22" si="34">IF(ISERROR(VLOOKUP($D8,$R$7:$AD$23,12,FALSE)),"",VLOOKUP($D8,$R$7:$AD$23,12,FALSE))</f>
        <v/>
      </c>
      <c r="J8" s="35" t="str">
        <f t="shared" ref="J8:J22" si="35">IF(ISNA(VLOOKUP($D8,$R$7:$AD$23,13,FALSE)),"",VLOOKUP($D8,$R$7:$AD$23,13,FALSE))</f>
        <v/>
      </c>
      <c r="K8" s="69"/>
      <c r="L8" s="70"/>
      <c r="M8" s="69"/>
      <c r="N8" s="70"/>
      <c r="O8" s="71"/>
      <c r="P8" s="71"/>
      <c r="Q8" s="15"/>
      <c r="R8" s="13" t="str">
        <f t="shared" ref="R8:R21" si="36">IF(ISNA(VLOOKUP(S8,$B$101:$M$300,12,FALSE)),"",VLOOKUP(S8,$B$101:$M$300,12,FALSE))</f>
        <v/>
      </c>
      <c r="S8" s="13" t="str">
        <f>IF(HLOOKUP($D$4,$AA$101:$BA$118,3,FALSE)=0,"",HLOOKUP($D$4,$AA$101:$BA$118,3,FALSE))</f>
        <v/>
      </c>
      <c r="T8" s="13" t="str">
        <f t="shared" ref="T8:T22" si="37">IF(S8="","",T7+1)</f>
        <v/>
      </c>
      <c r="U8" s="13" t="str">
        <f t="shared" ref="U8:U21" si="38">IF(ISNA(VLOOKUP(S8,$B$101:$M$300,10,FALSE)),"",VLOOKUP(S8,$B$101:$M$300,10,FALSE))</f>
        <v/>
      </c>
      <c r="V8" s="13">
        <f t="shared" ref="V8:V22" si="39">IF(R8&lt;&gt;"",COUNTIF($D$7:$D$22,R8),0)</f>
        <v>0</v>
      </c>
      <c r="W8" s="13" t="b">
        <f t="shared" ref="W8:W22" si="40">IFERROR(IF(V8&gt;ROUNDUP(U8,0),TRUE,FALSE),FALSE)</f>
        <v>0</v>
      </c>
      <c r="X8" s="15">
        <f t="shared" si="9"/>
        <v>0</v>
      </c>
      <c r="Y8" s="13" t="str">
        <f t="shared" ref="Y8:Y22" si="41">IF(ISNA(VLOOKUP(S8,$B$101:$M$300,7,FALSE)),"",VLOOKUP(S8,$B$101:$M$300,7,FALSE))</f>
        <v/>
      </c>
      <c r="Z8" s="13" t="str">
        <f t="shared" ref="Z8:Z22" si="42">IF(ISNA(VLOOKUP(S8,$B$101:$M$300,2,FALSE)),"",VLOOKUP(S8,$B$101:$M$300,2,FALSE))</f>
        <v/>
      </c>
      <c r="AA8" s="13" t="str">
        <f t="shared" ref="AA8:AA22" si="43">IF(ISNA(VLOOKUP(S8,$B$101:$M$300,3,FALSE)),"",VLOOKUP(S8,$B$101:$M$300,3,FALSE))</f>
        <v/>
      </c>
      <c r="AB8" s="13" t="str">
        <f t="shared" ref="AB8:AB22" si="44">IF(ISNA(VLOOKUP(S8,$B$101:$M$300,4,FALSE)),"",VLOOKUP(S8,$B$101:$M$300,4,FALSE))</f>
        <v/>
      </c>
      <c r="AC8" s="13" t="str">
        <f t="shared" ref="AC8:AC22" si="45">IF(ISNA(VLOOKUP(S8,$B$101:$M$300,5,FALSE)),"",VLOOKUP(S8,$B$101:$M$300,5,FALSE))</f>
        <v/>
      </c>
      <c r="AD8" s="13" t="str">
        <f t="shared" ref="AD8:AD22" si="46">IF(ISNA(VLOOKUP(S8,$B$101:$M$300,6,FALSE)),"",VLOOKUP(S8,$B$101:$M$300,6,FALSE))</f>
        <v/>
      </c>
      <c r="AF8" s="4" t="str">
        <f t="shared" ref="AF8:AF22" ca="1" si="47">IF(K8="","O",IF(AND(K8=IF(ISNA(VLOOKUP(K8,INDIRECT($BO8,TRUE),1,FALSE)),"'#",VLOOKUP(K8,INDIRECT($BO8,TRUE),1,FALSE)),K8=IF(ISNA(VLOOKUP(K8,INDIRECT($BM8,TRUE),1,FALSE)),"'#",VLOOKUP(K8,INDIRECT($BM8,TRUE),1,FALSE))),"S",IF(K8&lt;&gt;IF(ISNA(VLOOKUP(K8,INDIRECT($BM8,TRUE),1,FALSE)),"'#",VLOOKUP(K8,INDIRECT($BM8,TRUE),1,FALSE)),"D","N")))</f>
        <v>O</v>
      </c>
      <c r="AG8" s="4" t="str">
        <f t="shared" ca="1" si="10"/>
        <v>O</v>
      </c>
      <c r="AH8" s="4" t="str">
        <f t="shared" ca="1" si="10"/>
        <v>O</v>
      </c>
      <c r="AI8" s="4" t="str">
        <f t="shared" ca="1" si="10"/>
        <v>O</v>
      </c>
      <c r="AJ8" s="4" t="str">
        <f t="shared" ca="1" si="10"/>
        <v>O</v>
      </c>
      <c r="AK8" s="4" t="e">
        <f t="shared" ca="1" si="11"/>
        <v>#N/A</v>
      </c>
      <c r="AL8" s="4" t="e">
        <f t="shared" ca="1" si="11"/>
        <v>#N/A</v>
      </c>
      <c r="AM8" s="4" t="e">
        <f t="shared" ca="1" si="11"/>
        <v>#N/A</v>
      </c>
      <c r="AN8" s="4" t="e">
        <f t="shared" ca="1" si="11"/>
        <v>#N/A</v>
      </c>
      <c r="AO8" s="4" t="e">
        <f t="shared" ca="1" si="11"/>
        <v>#N/A</v>
      </c>
      <c r="AP8" s="4" t="e">
        <f t="shared" ref="AP8:AP22" ca="1" si="48">IF($AY$5,"B","-")</f>
        <v>#N/A</v>
      </c>
      <c r="AQ8" s="4" t="str">
        <f t="shared" ref="AQ8:AQ22" ca="1" si="49">IF($AZ$5,"K","-")</f>
        <v>-</v>
      </c>
      <c r="AR8" s="4" t="str">
        <f t="shared" ref="AR8:AR22" ca="1" si="50">IF($BA$5,"T","-")</f>
        <v>-</v>
      </c>
      <c r="AS8" s="4" t="e">
        <f t="shared" ca="1" si="12"/>
        <v>#N/A</v>
      </c>
      <c r="AT8" s="4" t="e">
        <f t="shared" ca="1" si="13"/>
        <v>#N/A</v>
      </c>
      <c r="AU8" s="4" t="e">
        <f t="shared" ca="1" si="14"/>
        <v>#N/A</v>
      </c>
      <c r="AV8" s="4" t="e">
        <f t="shared" ca="1" si="15"/>
        <v>#N/A</v>
      </c>
      <c r="AW8" s="4" t="e">
        <f t="shared" ca="1" si="16"/>
        <v>#N/A</v>
      </c>
      <c r="AX8" s="3">
        <f t="shared" ca="1" si="17"/>
        <v>0</v>
      </c>
      <c r="AY8" s="3">
        <f t="shared" ca="1" si="18"/>
        <v>0</v>
      </c>
      <c r="AZ8" s="3" t="b">
        <f t="shared" ref="AZ8:AZ22" ca="1" si="51">IF((AX8+AY8+BA8)&gt;1,TRUE,FALSE)</f>
        <v>0</v>
      </c>
      <c r="BA8" s="3">
        <f t="shared" ca="1" si="19"/>
        <v>0</v>
      </c>
      <c r="BB8" s="3">
        <f t="shared" ref="BB8:BB22" ca="1" si="52">SUM(AX8+AY8+BA8)</f>
        <v>0</v>
      </c>
      <c r="BC8" s="4">
        <f t="shared" ca="1" si="20"/>
        <v>0</v>
      </c>
      <c r="BD8" s="4">
        <f t="shared" ca="1" si="21"/>
        <v>0</v>
      </c>
      <c r="BE8" s="4">
        <f t="shared" ca="1" si="22"/>
        <v>0</v>
      </c>
      <c r="BF8" s="81" t="str">
        <f t="shared" ref="BF8:BF22" si="53">IF(ISNA(VLOOKUP(D8,$R$6:$T$23,2,FALSE)),"",VLOOKUP(D8,$R$6:$T$23,2,FALSE))</f>
        <v/>
      </c>
      <c r="BG8" s="4">
        <v>2</v>
      </c>
      <c r="BH8" s="4" t="e">
        <f t="shared" ref="BH8:BH22" ca="1" si="54">IF(AND($V$6=4,OR(NOT($BA$5),AND($BA$5,$BA8=1))),$BK8,$BL8)</f>
        <v>#N/A</v>
      </c>
      <c r="BI8" s="4" t="e">
        <f t="shared" ref="BI8:BI22" ca="1" si="55">IF(AND($V$6=4,OR(NOT($BA$5),AND($BA$5,$BA8=1))),$BM8,$BN8)</f>
        <v>#N/A</v>
      </c>
      <c r="BJ8" s="4" t="e">
        <f t="shared" ca="1" si="23"/>
        <v>#N/A</v>
      </c>
      <c r="BK8" s="3" t="str">
        <f>IF(ISERROR(CONCATENATE(HLOOKUP($BF8,$BS$5:$CI$60,2,FALSE),":",HLOOKUP($BF8,$BS$5:$CI$60,4,FALSE))),"",CONCATENATE(HLOOKUP($BF8,$BS$5:$CI$60,2,FALSE),":",HLOOKUP($BF8,$BS$5:$CI$60,4,FALSE)))</f>
        <v/>
      </c>
      <c r="BL8" s="3" t="str">
        <f t="shared" ref="BL8:BL22" si="56">IF(ISERROR(CONCATENATE(HLOOKUP($BF8,$BS$5:$CI$60,3,FALSE),":",HLOOKUP($BF8,$BS$5:$CI$60,4,FALSE))),"",CONCATENATE(HLOOKUP($BF8,$BS$5:$CI$60,3,FALSE),":",HLOOKUP($BF8,$BS$5:$CI$60,4,FALSE)))</f>
        <v/>
      </c>
      <c r="BM8" s="3" t="str">
        <f t="shared" ref="BM8:BM22" si="57">IF(ISERROR(CONCATENATE(HLOOKUP($BF8,$CJ$5:$CZ$60,2,FALSE),":",HLOOKUP($BF8,$CJ$5:$CZ$60,4,FALSE))),"",CONCATENATE(HLOOKUP($BF8,$CJ$5:$CZ$60,2,FALSE),":",HLOOKUP($BF8,$CJ$5:$CZ$60,4,FALSE)))</f>
        <v/>
      </c>
      <c r="BN8" s="3" t="str">
        <f t="shared" ref="BN8:BN22" si="58">IF(ISERROR(CONCATENATE(HLOOKUP($BF8,$CJ$5:$CZ$60,3,FALSE),":",HLOOKUP($BF8,$CJ$5:$CZ$60,4,FALSE))),"",CONCATENATE(HLOOKUP($BF8,$CJ$5:$CZ$60,3,FALSE),":",HLOOKUP($BF8,$CJ$5:$CZ$60,4,FALSE)))</f>
        <v/>
      </c>
      <c r="BO8" s="3" t="str">
        <f t="shared" ref="BO8:BO22" si="59">IF(ISERROR(CONCATENATE(HLOOKUP($BF8,$DA$5:$DQ$60,2,FALSE),":",HLOOKUP($BF8,$DA$5:$DQ$60,4,FALSE))),"",CONCATENATE(HLOOKUP($BF8,$DA$5:$DQ$60,2,FALSE),":",HLOOKUP($BF8,$DA$5:$DQ$60,4,FALSE)))</f>
        <v/>
      </c>
      <c r="BP8" s="3" t="str">
        <f t="shared" ref="BP8:BP22" si="60">IF(ISERROR(CONCATENATE(HLOOKUP($BF8,$DA$5:$DQ$60,3,FALSE),":",HLOOKUP($BF8,$DA$5:$DQ$60,4,FALSE))),"",CONCATENATE(HLOOKUP($BF8,$DA$5:$DQ$60,3,FALSE),":",HLOOKUP($BF8,$DA$5:$DQ$60,4,FALSE)))</f>
        <v/>
      </c>
      <c r="BQ8" s="3" t="str">
        <f t="shared" ref="BQ8:BQ22" si="61">IF(ISERROR(CONCATENATE(HLOOKUP($BF8,$BS$5:$CI$60,2,FALSE),":",HLOOKUP($BF8,$BS$5:$CI$60,2,FALSE))),"",CONCATENATE(HLOOKUP($BF8,$BS$5:$CI$60,2,FALSE),":",HLOOKUP($BF8,$BS$5:$CI$60,2,FALSE)))</f>
        <v/>
      </c>
      <c r="BS8" s="3" t="str">
        <f t="shared" ref="BS8:CH8" ca="1" si="62">CELL("address",BS61)</f>
        <v>$BS$61</v>
      </c>
      <c r="BT8" s="3" t="str">
        <f t="shared" ca="1" si="62"/>
        <v>$BT$61</v>
      </c>
      <c r="BU8" s="3" t="str">
        <f t="shared" ca="1" si="62"/>
        <v>$BU$61</v>
      </c>
      <c r="BV8" s="3" t="str">
        <f t="shared" ca="1" si="62"/>
        <v>$BV$61</v>
      </c>
      <c r="BW8" s="3" t="str">
        <f t="shared" ca="1" si="62"/>
        <v>$BW$61</v>
      </c>
      <c r="BX8" s="3" t="str">
        <f t="shared" ca="1" si="62"/>
        <v>$BX$61</v>
      </c>
      <c r="BY8" s="3" t="str">
        <f t="shared" ca="1" si="62"/>
        <v>$BY$61</v>
      </c>
      <c r="BZ8" s="3" t="str">
        <f t="shared" ca="1" si="62"/>
        <v>$BZ$61</v>
      </c>
      <c r="CA8" s="3" t="str">
        <f t="shared" ca="1" si="62"/>
        <v>$CA$61</v>
      </c>
      <c r="CB8" s="3" t="str">
        <f t="shared" ca="1" si="62"/>
        <v>$CB$61</v>
      </c>
      <c r="CC8" s="3" t="str">
        <f t="shared" ca="1" si="62"/>
        <v>$CC$61</v>
      </c>
      <c r="CD8" s="3" t="str">
        <f t="shared" ca="1" si="62"/>
        <v>$CD$61</v>
      </c>
      <c r="CE8" s="3" t="str">
        <f t="shared" ca="1" si="62"/>
        <v>$CE$61</v>
      </c>
      <c r="CF8" s="3" t="str">
        <f t="shared" ca="1" si="62"/>
        <v>$CF$61</v>
      </c>
      <c r="CG8" s="3" t="str">
        <f t="shared" ca="1" si="62"/>
        <v>$CG$61</v>
      </c>
      <c r="CH8" s="3" t="str">
        <f t="shared" ca="1" si="62"/>
        <v>$CH$61</v>
      </c>
      <c r="CI8" s="3" t="str">
        <f t="shared" ref="CI8" ca="1" si="63">CELL("address",CI61)</f>
        <v>$CI$61</v>
      </c>
      <c r="CJ8" s="3" t="str">
        <f t="shared" ref="CJ8:CY8" ca="1" si="64">CELL("address",CJ61)</f>
        <v>$CJ$61</v>
      </c>
      <c r="CK8" s="3" t="str">
        <f t="shared" ca="1" si="64"/>
        <v>$CK$61</v>
      </c>
      <c r="CL8" s="3" t="str">
        <f t="shared" ca="1" si="64"/>
        <v>$CL$61</v>
      </c>
      <c r="CM8" s="3" t="str">
        <f t="shared" ca="1" si="64"/>
        <v>$CM$61</v>
      </c>
      <c r="CN8" s="3" t="str">
        <f t="shared" ca="1" si="64"/>
        <v>$CN$61</v>
      </c>
      <c r="CO8" s="3" t="str">
        <f t="shared" ca="1" si="64"/>
        <v>$CO$61</v>
      </c>
      <c r="CP8" s="3" t="str">
        <f t="shared" ca="1" si="64"/>
        <v>$CP$61</v>
      </c>
      <c r="CQ8" s="3" t="str">
        <f t="shared" ca="1" si="64"/>
        <v>$CQ$61</v>
      </c>
      <c r="CR8" s="3" t="str">
        <f t="shared" ca="1" si="64"/>
        <v>$CR$61</v>
      </c>
      <c r="CS8" s="3" t="str">
        <f t="shared" ca="1" si="64"/>
        <v>$CS$61</v>
      </c>
      <c r="CT8" s="3" t="str">
        <f t="shared" ca="1" si="64"/>
        <v>$CT$61</v>
      </c>
      <c r="CU8" s="3" t="str">
        <f t="shared" ca="1" si="64"/>
        <v>$CU$61</v>
      </c>
      <c r="CV8" s="3" t="str">
        <f t="shared" ca="1" si="64"/>
        <v>$CV$61</v>
      </c>
      <c r="CW8" s="3" t="str">
        <f t="shared" ca="1" si="64"/>
        <v>$CW$61</v>
      </c>
      <c r="CX8" s="3" t="str">
        <f t="shared" ca="1" si="64"/>
        <v>$CX$61</v>
      </c>
      <c r="CY8" s="3" t="str">
        <f t="shared" ca="1" si="64"/>
        <v>$CY$61</v>
      </c>
      <c r="CZ8" s="3" t="str">
        <f t="shared" ref="CZ8" ca="1" si="65">CELL("address",CZ61)</f>
        <v>$CZ$61</v>
      </c>
      <c r="DA8" s="3" t="str">
        <f t="shared" ref="DA8:DP8" ca="1" si="66">CELL("address",DA61)</f>
        <v>$DA$61</v>
      </c>
      <c r="DB8" s="3" t="str">
        <f t="shared" ca="1" si="66"/>
        <v>$DB$61</v>
      </c>
      <c r="DC8" s="3" t="str">
        <f t="shared" ca="1" si="66"/>
        <v>$DC$61</v>
      </c>
      <c r="DD8" s="3" t="str">
        <f t="shared" ca="1" si="66"/>
        <v>$DD$61</v>
      </c>
      <c r="DE8" s="3" t="str">
        <f t="shared" ca="1" si="66"/>
        <v>$DE$61</v>
      </c>
      <c r="DF8" s="3" t="str">
        <f t="shared" ca="1" si="66"/>
        <v>$DF$61</v>
      </c>
      <c r="DG8" s="3" t="str">
        <f t="shared" ca="1" si="66"/>
        <v>$DG$61</v>
      </c>
      <c r="DH8" s="3" t="str">
        <f t="shared" ca="1" si="66"/>
        <v>$DH$61</v>
      </c>
      <c r="DI8" s="3" t="str">
        <f t="shared" ca="1" si="66"/>
        <v>$DI$61</v>
      </c>
      <c r="DJ8" s="3" t="str">
        <f t="shared" ca="1" si="66"/>
        <v>$DJ$61</v>
      </c>
      <c r="DK8" s="3" t="str">
        <f t="shared" ca="1" si="66"/>
        <v>$DK$61</v>
      </c>
      <c r="DL8" s="3" t="str">
        <f t="shared" ca="1" si="66"/>
        <v>$DL$61</v>
      </c>
      <c r="DM8" s="3" t="str">
        <f t="shared" ca="1" si="66"/>
        <v>$DM$61</v>
      </c>
      <c r="DN8" s="3" t="str">
        <f t="shared" ca="1" si="66"/>
        <v>$DN$61</v>
      </c>
      <c r="DO8" s="3" t="str">
        <f t="shared" ca="1" si="66"/>
        <v>$DO$61</v>
      </c>
      <c r="DP8" s="3" t="str">
        <f t="shared" ca="1" si="66"/>
        <v>$DP$61</v>
      </c>
      <c r="DQ8" s="3" t="str">
        <f t="shared" ref="DQ8" ca="1" si="67">CELL("address",DQ61)</f>
        <v>$DQ$61</v>
      </c>
    </row>
    <row r="9" spans="1:121" ht="17.100000000000001" customHeight="1" x14ac:dyDescent="0.25">
      <c r="B9" s="42"/>
      <c r="C9" s="48">
        <v>3</v>
      </c>
      <c r="D9" s="49"/>
      <c r="E9" s="50" t="str">
        <f t="shared" si="30"/>
        <v/>
      </c>
      <c r="F9" s="51" t="str">
        <f t="shared" si="31"/>
        <v/>
      </c>
      <c r="G9" s="51" t="str">
        <f t="shared" si="32"/>
        <v/>
      </c>
      <c r="H9" s="51" t="str">
        <f t="shared" si="33"/>
        <v/>
      </c>
      <c r="I9" s="51" t="str">
        <f t="shared" si="34"/>
        <v/>
      </c>
      <c r="J9" s="35" t="str">
        <f t="shared" si="35"/>
        <v/>
      </c>
      <c r="K9" s="69"/>
      <c r="L9" s="70"/>
      <c r="M9" s="69"/>
      <c r="N9" s="70"/>
      <c r="O9" s="71"/>
      <c r="P9" s="71"/>
      <c r="Q9" s="15"/>
      <c r="R9" s="13" t="str">
        <f t="shared" si="36"/>
        <v/>
      </c>
      <c r="S9" s="13" t="str">
        <f>IF(HLOOKUP($D$4,$AA$101:$BA$118,4,FALSE)=0,"",HLOOKUP($D$4,$AA$101:$BA$118,4,FALSE))</f>
        <v/>
      </c>
      <c r="T9" s="13" t="str">
        <f t="shared" si="37"/>
        <v/>
      </c>
      <c r="U9" s="13" t="str">
        <f t="shared" si="38"/>
        <v/>
      </c>
      <c r="V9" s="13">
        <f t="shared" si="39"/>
        <v>0</v>
      </c>
      <c r="W9" s="13" t="b">
        <f t="shared" si="40"/>
        <v>0</v>
      </c>
      <c r="X9" s="15">
        <f t="shared" si="9"/>
        <v>0</v>
      </c>
      <c r="Y9" s="13" t="str">
        <f t="shared" si="41"/>
        <v/>
      </c>
      <c r="Z9" s="13" t="str">
        <f t="shared" si="42"/>
        <v/>
      </c>
      <c r="AA9" s="13" t="str">
        <f t="shared" si="43"/>
        <v/>
      </c>
      <c r="AB9" s="13" t="str">
        <f t="shared" si="44"/>
        <v/>
      </c>
      <c r="AC9" s="13" t="str">
        <f t="shared" si="45"/>
        <v/>
      </c>
      <c r="AD9" s="13" t="str">
        <f t="shared" si="46"/>
        <v/>
      </c>
      <c r="AF9" s="4" t="str">
        <f t="shared" ca="1" si="47"/>
        <v>O</v>
      </c>
      <c r="AG9" s="4" t="str">
        <f t="shared" ca="1" si="10"/>
        <v>O</v>
      </c>
      <c r="AH9" s="4" t="str">
        <f t="shared" ca="1" si="10"/>
        <v>O</v>
      </c>
      <c r="AI9" s="4" t="str">
        <f t="shared" ca="1" si="10"/>
        <v>O</v>
      </c>
      <c r="AJ9" s="4" t="str">
        <f t="shared" ca="1" si="10"/>
        <v>O</v>
      </c>
      <c r="AK9" s="4" t="e">
        <f t="shared" ca="1" si="11"/>
        <v>#N/A</v>
      </c>
      <c r="AL9" s="4" t="e">
        <f t="shared" ca="1" si="11"/>
        <v>#N/A</v>
      </c>
      <c r="AM9" s="4" t="e">
        <f t="shared" ca="1" si="11"/>
        <v>#N/A</v>
      </c>
      <c r="AN9" s="4" t="e">
        <f t="shared" ca="1" si="11"/>
        <v>#N/A</v>
      </c>
      <c r="AO9" s="4" t="e">
        <f t="shared" ca="1" si="11"/>
        <v>#N/A</v>
      </c>
      <c r="AP9" s="4" t="e">
        <f t="shared" ca="1" si="48"/>
        <v>#N/A</v>
      </c>
      <c r="AQ9" s="4" t="str">
        <f t="shared" ca="1" si="49"/>
        <v>-</v>
      </c>
      <c r="AR9" s="4" t="str">
        <f t="shared" ca="1" si="50"/>
        <v>-</v>
      </c>
      <c r="AS9" s="4" t="e">
        <f t="shared" ca="1" si="12"/>
        <v>#N/A</v>
      </c>
      <c r="AT9" s="4" t="e">
        <f t="shared" ca="1" si="13"/>
        <v>#N/A</v>
      </c>
      <c r="AU9" s="4" t="e">
        <f t="shared" ca="1" si="14"/>
        <v>#N/A</v>
      </c>
      <c r="AV9" s="4" t="e">
        <f t="shared" ca="1" si="15"/>
        <v>#N/A</v>
      </c>
      <c r="AW9" s="4" t="e">
        <f t="shared" ca="1" si="16"/>
        <v>#N/A</v>
      </c>
      <c r="AX9" s="3">
        <f t="shared" ca="1" si="17"/>
        <v>0</v>
      </c>
      <c r="AY9" s="3">
        <f t="shared" ca="1" si="18"/>
        <v>0</v>
      </c>
      <c r="AZ9" s="3" t="b">
        <f t="shared" ca="1" si="51"/>
        <v>0</v>
      </c>
      <c r="BA9" s="3">
        <f t="shared" ca="1" si="19"/>
        <v>0</v>
      </c>
      <c r="BB9" s="3">
        <f t="shared" ca="1" si="52"/>
        <v>0</v>
      </c>
      <c r="BC9" s="4">
        <f t="shared" ca="1" si="20"/>
        <v>0</v>
      </c>
      <c r="BD9" s="4">
        <f t="shared" ca="1" si="21"/>
        <v>0</v>
      </c>
      <c r="BE9" s="4">
        <f t="shared" ca="1" si="22"/>
        <v>0</v>
      </c>
      <c r="BF9" s="81" t="str">
        <f t="shared" si="53"/>
        <v/>
      </c>
      <c r="BG9" s="4">
        <v>3</v>
      </c>
      <c r="BH9" s="4" t="e">
        <f t="shared" ca="1" si="54"/>
        <v>#N/A</v>
      </c>
      <c r="BI9" s="4" t="e">
        <f t="shared" ca="1" si="55"/>
        <v>#N/A</v>
      </c>
      <c r="BJ9" s="4" t="e">
        <f t="shared" ca="1" si="23"/>
        <v>#N/A</v>
      </c>
      <c r="BK9" s="3" t="str">
        <f t="shared" ref="BK9:BK22" si="68">IF(ISERROR(CONCATENATE(HLOOKUP($BF9,$BS$5:$CI$60,2,FALSE),":",HLOOKUP($BF9,$BS$5:$CI$60,4,FALSE))),"",CONCATENATE(HLOOKUP($BF9,$BS$5:$CI$60,2,FALSE),":",HLOOKUP($BF9,$BS$5:$CI$60,4,FALSE)))</f>
        <v/>
      </c>
      <c r="BL9" s="3" t="str">
        <f t="shared" si="56"/>
        <v/>
      </c>
      <c r="BM9" s="3" t="str">
        <f t="shared" si="57"/>
        <v/>
      </c>
      <c r="BN9" s="3" t="str">
        <f t="shared" si="58"/>
        <v/>
      </c>
      <c r="BO9" s="3" t="str">
        <f t="shared" si="59"/>
        <v/>
      </c>
      <c r="BP9" s="3" t="str">
        <f t="shared" si="60"/>
        <v/>
      </c>
      <c r="BQ9" s="3" t="str">
        <f t="shared" si="61"/>
        <v/>
      </c>
      <c r="BR9" s="3" t="s">
        <v>495</v>
      </c>
      <c r="BS9" s="3" t="e">
        <f t="shared" ref="BS9:CX9" si="69">VLOOKUP(BS$5,$B$101:$M$300,8,FALSE)</f>
        <v>#N/A</v>
      </c>
      <c r="BT9" s="3" t="e">
        <f t="shared" si="69"/>
        <v>#N/A</v>
      </c>
      <c r="BU9" s="3" t="e">
        <f t="shared" si="69"/>
        <v>#N/A</v>
      </c>
      <c r="BV9" s="3" t="e">
        <f t="shared" si="69"/>
        <v>#N/A</v>
      </c>
      <c r="BW9" s="3" t="e">
        <f t="shared" si="69"/>
        <v>#N/A</v>
      </c>
      <c r="BX9" s="3" t="e">
        <f t="shared" si="69"/>
        <v>#N/A</v>
      </c>
      <c r="BY9" s="3" t="e">
        <f t="shared" si="69"/>
        <v>#N/A</v>
      </c>
      <c r="BZ9" s="3" t="e">
        <f t="shared" si="69"/>
        <v>#N/A</v>
      </c>
      <c r="CA9" s="3" t="e">
        <f t="shared" si="69"/>
        <v>#N/A</v>
      </c>
      <c r="CB9" s="3" t="e">
        <f t="shared" si="69"/>
        <v>#N/A</v>
      </c>
      <c r="CC9" s="3" t="e">
        <f t="shared" si="69"/>
        <v>#N/A</v>
      </c>
      <c r="CD9" s="3" t="e">
        <f t="shared" si="69"/>
        <v>#N/A</v>
      </c>
      <c r="CE9" s="3" t="e">
        <f t="shared" si="69"/>
        <v>#N/A</v>
      </c>
      <c r="CF9" s="3" t="e">
        <f t="shared" si="69"/>
        <v>#N/A</v>
      </c>
      <c r="CG9" s="3" t="e">
        <f t="shared" si="69"/>
        <v>#N/A</v>
      </c>
      <c r="CH9" s="3" t="e">
        <f t="shared" si="69"/>
        <v>#N/A</v>
      </c>
      <c r="CI9" s="3" t="e">
        <f t="shared" si="69"/>
        <v>#N/A</v>
      </c>
      <c r="CJ9" s="3" t="e">
        <f t="shared" si="69"/>
        <v>#N/A</v>
      </c>
      <c r="CK9" s="3" t="e">
        <f t="shared" si="69"/>
        <v>#N/A</v>
      </c>
      <c r="CL9" s="3" t="e">
        <f t="shared" si="69"/>
        <v>#N/A</v>
      </c>
      <c r="CM9" s="3" t="e">
        <f t="shared" si="69"/>
        <v>#N/A</v>
      </c>
      <c r="CN9" s="3" t="e">
        <f t="shared" si="69"/>
        <v>#N/A</v>
      </c>
      <c r="CO9" s="3" t="e">
        <f t="shared" si="69"/>
        <v>#N/A</v>
      </c>
      <c r="CP9" s="3" t="e">
        <f t="shared" si="69"/>
        <v>#N/A</v>
      </c>
      <c r="CQ9" s="3" t="e">
        <f t="shared" si="69"/>
        <v>#N/A</v>
      </c>
      <c r="CR9" s="3" t="e">
        <f t="shared" si="69"/>
        <v>#N/A</v>
      </c>
      <c r="CS9" s="3" t="e">
        <f t="shared" si="69"/>
        <v>#N/A</v>
      </c>
      <c r="CT9" s="3" t="e">
        <f t="shared" si="69"/>
        <v>#N/A</v>
      </c>
      <c r="CU9" s="3" t="e">
        <f t="shared" si="69"/>
        <v>#N/A</v>
      </c>
      <c r="CV9" s="3" t="e">
        <f t="shared" si="69"/>
        <v>#N/A</v>
      </c>
      <c r="CW9" s="3" t="e">
        <f t="shared" si="69"/>
        <v>#N/A</v>
      </c>
      <c r="CX9" s="3" t="e">
        <f t="shared" si="69"/>
        <v>#N/A</v>
      </c>
      <c r="CY9" s="3" t="e">
        <f t="shared" ref="CY9:DQ9" si="70">VLOOKUP(CY$5,$B$101:$M$300,8,FALSE)</f>
        <v>#N/A</v>
      </c>
      <c r="CZ9" s="3" t="e">
        <f t="shared" si="70"/>
        <v>#N/A</v>
      </c>
      <c r="DA9" s="3" t="e">
        <f t="shared" si="70"/>
        <v>#N/A</v>
      </c>
      <c r="DB9" s="3" t="e">
        <f t="shared" si="70"/>
        <v>#N/A</v>
      </c>
      <c r="DC9" s="3" t="e">
        <f t="shared" si="70"/>
        <v>#N/A</v>
      </c>
      <c r="DD9" s="3" t="e">
        <f t="shared" si="70"/>
        <v>#N/A</v>
      </c>
      <c r="DE9" s="3" t="e">
        <f t="shared" si="70"/>
        <v>#N/A</v>
      </c>
      <c r="DF9" s="3" t="e">
        <f t="shared" si="70"/>
        <v>#N/A</v>
      </c>
      <c r="DG9" s="3" t="e">
        <f t="shared" si="70"/>
        <v>#N/A</v>
      </c>
      <c r="DH9" s="3" t="e">
        <f t="shared" si="70"/>
        <v>#N/A</v>
      </c>
      <c r="DI9" s="3" t="e">
        <f t="shared" si="70"/>
        <v>#N/A</v>
      </c>
      <c r="DJ9" s="3" t="e">
        <f t="shared" si="70"/>
        <v>#N/A</v>
      </c>
      <c r="DK9" s="3" t="e">
        <f t="shared" si="70"/>
        <v>#N/A</v>
      </c>
      <c r="DL9" s="3" t="e">
        <f t="shared" si="70"/>
        <v>#N/A</v>
      </c>
      <c r="DM9" s="3" t="e">
        <f t="shared" si="70"/>
        <v>#N/A</v>
      </c>
      <c r="DN9" s="3" t="e">
        <f t="shared" si="70"/>
        <v>#N/A</v>
      </c>
      <c r="DO9" s="3" t="e">
        <f t="shared" si="70"/>
        <v>#N/A</v>
      </c>
      <c r="DP9" s="3" t="e">
        <f t="shared" si="70"/>
        <v>#N/A</v>
      </c>
      <c r="DQ9" s="3" t="e">
        <f t="shared" si="70"/>
        <v>#N/A</v>
      </c>
    </row>
    <row r="10" spans="1:121" ht="17.100000000000001" customHeight="1" x14ac:dyDescent="0.25">
      <c r="B10" s="42"/>
      <c r="C10" s="48">
        <v>4</v>
      </c>
      <c r="D10" s="49"/>
      <c r="E10" s="50" t="str">
        <f t="shared" si="30"/>
        <v/>
      </c>
      <c r="F10" s="51" t="str">
        <f t="shared" si="31"/>
        <v/>
      </c>
      <c r="G10" s="51" t="str">
        <f t="shared" si="32"/>
        <v/>
      </c>
      <c r="H10" s="51" t="str">
        <f t="shared" si="33"/>
        <v/>
      </c>
      <c r="I10" s="51" t="str">
        <f t="shared" si="34"/>
        <v/>
      </c>
      <c r="J10" s="35" t="str">
        <f t="shared" si="35"/>
        <v/>
      </c>
      <c r="K10" s="69"/>
      <c r="L10" s="70"/>
      <c r="M10" s="69"/>
      <c r="N10" s="70"/>
      <c r="O10" s="71"/>
      <c r="P10" s="71"/>
      <c r="Q10" s="15"/>
      <c r="R10" s="13" t="str">
        <f t="shared" si="36"/>
        <v/>
      </c>
      <c r="S10" s="13" t="str">
        <f>IF(HLOOKUP($D$4,$AA$101:$BA$118,5,FALSE)=0,"",HLOOKUP($D$4,$AA$101:$BA$118,5,FALSE))</f>
        <v/>
      </c>
      <c r="T10" s="13" t="str">
        <f t="shared" si="37"/>
        <v/>
      </c>
      <c r="U10" s="13" t="str">
        <f t="shared" si="38"/>
        <v/>
      </c>
      <c r="V10" s="13">
        <f t="shared" si="39"/>
        <v>0</v>
      </c>
      <c r="W10" s="13" t="b">
        <f t="shared" si="40"/>
        <v>0</v>
      </c>
      <c r="X10" s="15">
        <f t="shared" si="9"/>
        <v>0</v>
      </c>
      <c r="Y10" s="13" t="str">
        <f t="shared" si="41"/>
        <v/>
      </c>
      <c r="Z10" s="13" t="str">
        <f t="shared" si="42"/>
        <v/>
      </c>
      <c r="AA10" s="13" t="str">
        <f t="shared" si="43"/>
        <v/>
      </c>
      <c r="AB10" s="13" t="str">
        <f t="shared" si="44"/>
        <v/>
      </c>
      <c r="AC10" s="13" t="str">
        <f t="shared" si="45"/>
        <v/>
      </c>
      <c r="AD10" s="13" t="str">
        <f t="shared" si="46"/>
        <v/>
      </c>
      <c r="AF10" s="4" t="str">
        <f t="shared" ca="1" si="47"/>
        <v>O</v>
      </c>
      <c r="AG10" s="4" t="str">
        <f t="shared" ca="1" si="10"/>
        <v>O</v>
      </c>
      <c r="AH10" s="4" t="str">
        <f t="shared" ca="1" si="10"/>
        <v>O</v>
      </c>
      <c r="AI10" s="4" t="str">
        <f t="shared" ca="1" si="10"/>
        <v>O</v>
      </c>
      <c r="AJ10" s="4" t="str">
        <f t="shared" ca="1" si="10"/>
        <v>O</v>
      </c>
      <c r="AK10" s="4" t="e">
        <f t="shared" ca="1" si="11"/>
        <v>#N/A</v>
      </c>
      <c r="AL10" s="4" t="e">
        <f t="shared" ca="1" si="11"/>
        <v>#N/A</v>
      </c>
      <c r="AM10" s="4" t="e">
        <f t="shared" ca="1" si="11"/>
        <v>#N/A</v>
      </c>
      <c r="AN10" s="4" t="e">
        <f t="shared" ca="1" si="11"/>
        <v>#N/A</v>
      </c>
      <c r="AO10" s="4" t="e">
        <f t="shared" ca="1" si="11"/>
        <v>#N/A</v>
      </c>
      <c r="AP10" s="4" t="e">
        <f t="shared" ca="1" si="48"/>
        <v>#N/A</v>
      </c>
      <c r="AQ10" s="4" t="str">
        <f t="shared" ca="1" si="49"/>
        <v>-</v>
      </c>
      <c r="AR10" s="4" t="str">
        <f t="shared" ca="1" si="50"/>
        <v>-</v>
      </c>
      <c r="AS10" s="4" t="e">
        <f t="shared" ca="1" si="12"/>
        <v>#N/A</v>
      </c>
      <c r="AT10" s="4" t="e">
        <f t="shared" ca="1" si="13"/>
        <v>#N/A</v>
      </c>
      <c r="AU10" s="4" t="e">
        <f t="shared" ca="1" si="14"/>
        <v>#N/A</v>
      </c>
      <c r="AV10" s="4" t="e">
        <f t="shared" ca="1" si="15"/>
        <v>#N/A</v>
      </c>
      <c r="AW10" s="4" t="e">
        <f t="shared" ca="1" si="16"/>
        <v>#N/A</v>
      </c>
      <c r="AX10" s="3">
        <f t="shared" ca="1" si="17"/>
        <v>0</v>
      </c>
      <c r="AY10" s="3">
        <f t="shared" ca="1" si="18"/>
        <v>0</v>
      </c>
      <c r="AZ10" s="3" t="b">
        <f t="shared" ca="1" si="51"/>
        <v>0</v>
      </c>
      <c r="BA10" s="3">
        <f t="shared" ca="1" si="19"/>
        <v>0</v>
      </c>
      <c r="BB10" s="3">
        <f t="shared" ca="1" si="52"/>
        <v>0</v>
      </c>
      <c r="BC10" s="4">
        <f t="shared" ca="1" si="20"/>
        <v>0</v>
      </c>
      <c r="BD10" s="4">
        <f t="shared" ca="1" si="21"/>
        <v>0</v>
      </c>
      <c r="BE10" s="4">
        <f t="shared" ca="1" si="22"/>
        <v>0</v>
      </c>
      <c r="BF10" s="81" t="str">
        <f t="shared" si="53"/>
        <v/>
      </c>
      <c r="BG10" s="4">
        <v>4</v>
      </c>
      <c r="BH10" s="4" t="e">
        <f t="shared" ca="1" si="54"/>
        <v>#N/A</v>
      </c>
      <c r="BI10" s="4" t="e">
        <f t="shared" ca="1" si="55"/>
        <v>#N/A</v>
      </c>
      <c r="BJ10" s="4" t="e">
        <f t="shared" ca="1" si="23"/>
        <v>#N/A</v>
      </c>
      <c r="BK10" s="3" t="str">
        <f t="shared" si="68"/>
        <v/>
      </c>
      <c r="BL10" s="3" t="str">
        <f t="shared" si="56"/>
        <v/>
      </c>
      <c r="BM10" s="3" t="str">
        <f t="shared" si="57"/>
        <v/>
      </c>
      <c r="BN10" s="3" t="str">
        <f t="shared" si="58"/>
        <v/>
      </c>
      <c r="BO10" s="3" t="str">
        <f t="shared" si="59"/>
        <v/>
      </c>
      <c r="BP10" s="3" t="str">
        <f t="shared" si="60"/>
        <v/>
      </c>
      <c r="BQ10" s="3" t="str">
        <f t="shared" si="61"/>
        <v/>
      </c>
      <c r="BR10" s="3" t="s">
        <v>494</v>
      </c>
      <c r="BS10" s="3" t="e">
        <f t="shared" ref="BS10:CX10" si="71">VLOOKUP(BS$5,$B$101:$M$300,9,FALSE)</f>
        <v>#N/A</v>
      </c>
      <c r="BT10" s="3" t="e">
        <f t="shared" si="71"/>
        <v>#N/A</v>
      </c>
      <c r="BU10" s="3" t="e">
        <f t="shared" si="71"/>
        <v>#N/A</v>
      </c>
      <c r="BV10" s="3" t="e">
        <f t="shared" si="71"/>
        <v>#N/A</v>
      </c>
      <c r="BW10" s="3" t="e">
        <f t="shared" si="71"/>
        <v>#N/A</v>
      </c>
      <c r="BX10" s="3" t="e">
        <f t="shared" si="71"/>
        <v>#N/A</v>
      </c>
      <c r="BY10" s="3" t="e">
        <f t="shared" si="71"/>
        <v>#N/A</v>
      </c>
      <c r="BZ10" s="3" t="e">
        <f t="shared" si="71"/>
        <v>#N/A</v>
      </c>
      <c r="CA10" s="3" t="e">
        <f t="shared" si="71"/>
        <v>#N/A</v>
      </c>
      <c r="CB10" s="3" t="e">
        <f t="shared" si="71"/>
        <v>#N/A</v>
      </c>
      <c r="CC10" s="3" t="e">
        <f t="shared" si="71"/>
        <v>#N/A</v>
      </c>
      <c r="CD10" s="3" t="e">
        <f t="shared" si="71"/>
        <v>#N/A</v>
      </c>
      <c r="CE10" s="3" t="e">
        <f t="shared" si="71"/>
        <v>#N/A</v>
      </c>
      <c r="CF10" s="3" t="e">
        <f t="shared" si="71"/>
        <v>#N/A</v>
      </c>
      <c r="CG10" s="3" t="e">
        <f t="shared" si="71"/>
        <v>#N/A</v>
      </c>
      <c r="CH10" s="3" t="e">
        <f t="shared" si="71"/>
        <v>#N/A</v>
      </c>
      <c r="CI10" s="3" t="e">
        <f t="shared" si="71"/>
        <v>#N/A</v>
      </c>
      <c r="CJ10" s="3" t="e">
        <f t="shared" si="71"/>
        <v>#N/A</v>
      </c>
      <c r="CK10" s="3" t="e">
        <f t="shared" si="71"/>
        <v>#N/A</v>
      </c>
      <c r="CL10" s="3" t="e">
        <f t="shared" si="71"/>
        <v>#N/A</v>
      </c>
      <c r="CM10" s="3" t="e">
        <f t="shared" si="71"/>
        <v>#N/A</v>
      </c>
      <c r="CN10" s="3" t="e">
        <f t="shared" si="71"/>
        <v>#N/A</v>
      </c>
      <c r="CO10" s="3" t="e">
        <f t="shared" si="71"/>
        <v>#N/A</v>
      </c>
      <c r="CP10" s="3" t="e">
        <f t="shared" si="71"/>
        <v>#N/A</v>
      </c>
      <c r="CQ10" s="3" t="e">
        <f t="shared" si="71"/>
        <v>#N/A</v>
      </c>
      <c r="CR10" s="3" t="e">
        <f t="shared" si="71"/>
        <v>#N/A</v>
      </c>
      <c r="CS10" s="3" t="e">
        <f t="shared" si="71"/>
        <v>#N/A</v>
      </c>
      <c r="CT10" s="3" t="e">
        <f t="shared" si="71"/>
        <v>#N/A</v>
      </c>
      <c r="CU10" s="3" t="e">
        <f t="shared" si="71"/>
        <v>#N/A</v>
      </c>
      <c r="CV10" s="3" t="e">
        <f t="shared" si="71"/>
        <v>#N/A</v>
      </c>
      <c r="CW10" s="3" t="e">
        <f t="shared" si="71"/>
        <v>#N/A</v>
      </c>
      <c r="CX10" s="3" t="e">
        <f t="shared" si="71"/>
        <v>#N/A</v>
      </c>
      <c r="CY10" s="3" t="e">
        <f t="shared" ref="CY10:DQ10" si="72">VLOOKUP(CY$5,$B$101:$M$300,9,FALSE)</f>
        <v>#N/A</v>
      </c>
      <c r="CZ10" s="3" t="e">
        <f t="shared" si="72"/>
        <v>#N/A</v>
      </c>
      <c r="DA10" s="3" t="e">
        <f t="shared" si="72"/>
        <v>#N/A</v>
      </c>
      <c r="DB10" s="3" t="e">
        <f t="shared" si="72"/>
        <v>#N/A</v>
      </c>
      <c r="DC10" s="3" t="e">
        <f t="shared" si="72"/>
        <v>#N/A</v>
      </c>
      <c r="DD10" s="3" t="e">
        <f t="shared" si="72"/>
        <v>#N/A</v>
      </c>
      <c r="DE10" s="3" t="e">
        <f t="shared" si="72"/>
        <v>#N/A</v>
      </c>
      <c r="DF10" s="3" t="e">
        <f t="shared" si="72"/>
        <v>#N/A</v>
      </c>
      <c r="DG10" s="3" t="e">
        <f t="shared" si="72"/>
        <v>#N/A</v>
      </c>
      <c r="DH10" s="3" t="e">
        <f t="shared" si="72"/>
        <v>#N/A</v>
      </c>
      <c r="DI10" s="3" t="e">
        <f t="shared" si="72"/>
        <v>#N/A</v>
      </c>
      <c r="DJ10" s="3" t="e">
        <f t="shared" si="72"/>
        <v>#N/A</v>
      </c>
      <c r="DK10" s="3" t="e">
        <f t="shared" si="72"/>
        <v>#N/A</v>
      </c>
      <c r="DL10" s="3" t="e">
        <f t="shared" si="72"/>
        <v>#N/A</v>
      </c>
      <c r="DM10" s="3" t="e">
        <f t="shared" si="72"/>
        <v>#N/A</v>
      </c>
      <c r="DN10" s="3" t="e">
        <f t="shared" si="72"/>
        <v>#N/A</v>
      </c>
      <c r="DO10" s="3" t="e">
        <f t="shared" si="72"/>
        <v>#N/A</v>
      </c>
      <c r="DP10" s="3" t="e">
        <f t="shared" si="72"/>
        <v>#N/A</v>
      </c>
      <c r="DQ10" s="3" t="e">
        <f t="shared" si="72"/>
        <v>#N/A</v>
      </c>
    </row>
    <row r="11" spans="1:121" ht="17.100000000000001" customHeight="1" x14ac:dyDescent="0.25">
      <c r="B11" s="42"/>
      <c r="C11" s="48">
        <v>5</v>
      </c>
      <c r="D11" s="49"/>
      <c r="E11" s="50" t="str">
        <f t="shared" si="30"/>
        <v/>
      </c>
      <c r="F11" s="51" t="str">
        <f t="shared" si="31"/>
        <v/>
      </c>
      <c r="G11" s="51" t="str">
        <f t="shared" si="32"/>
        <v/>
      </c>
      <c r="H11" s="51" t="str">
        <f t="shared" si="33"/>
        <v/>
      </c>
      <c r="I11" s="51" t="str">
        <f t="shared" si="34"/>
        <v/>
      </c>
      <c r="J11" s="35" t="str">
        <f t="shared" si="35"/>
        <v/>
      </c>
      <c r="K11" s="69"/>
      <c r="L11" s="70"/>
      <c r="M11" s="69"/>
      <c r="N11" s="70"/>
      <c r="O11" s="71"/>
      <c r="P11" s="71"/>
      <c r="Q11" s="15"/>
      <c r="R11" s="13" t="str">
        <f t="shared" si="36"/>
        <v/>
      </c>
      <c r="S11" s="13" t="str">
        <f>IF(HLOOKUP($D$4,$AA$101:$BA$118,6,FALSE)=0,"",HLOOKUP($D$4,$AA$101:$BA$118,6,FALSE))</f>
        <v/>
      </c>
      <c r="T11" s="13" t="str">
        <f t="shared" si="37"/>
        <v/>
      </c>
      <c r="U11" s="13" t="str">
        <f t="shared" si="38"/>
        <v/>
      </c>
      <c r="V11" s="13">
        <f t="shared" si="39"/>
        <v>0</v>
      </c>
      <c r="W11" s="13" t="b">
        <f t="shared" si="40"/>
        <v>0</v>
      </c>
      <c r="X11" s="15">
        <f t="shared" si="9"/>
        <v>0</v>
      </c>
      <c r="Y11" s="13" t="str">
        <f t="shared" si="41"/>
        <v/>
      </c>
      <c r="Z11" s="13" t="str">
        <f t="shared" si="42"/>
        <v/>
      </c>
      <c r="AA11" s="13" t="str">
        <f t="shared" si="43"/>
        <v/>
      </c>
      <c r="AB11" s="13" t="str">
        <f t="shared" si="44"/>
        <v/>
      </c>
      <c r="AC11" s="13" t="str">
        <f t="shared" si="45"/>
        <v/>
      </c>
      <c r="AD11" s="13" t="str">
        <f t="shared" si="46"/>
        <v/>
      </c>
      <c r="AF11" s="4" t="str">
        <f t="shared" ca="1" si="47"/>
        <v>O</v>
      </c>
      <c r="AG11" s="4" t="str">
        <f t="shared" ca="1" si="10"/>
        <v>O</v>
      </c>
      <c r="AH11" s="4" t="str">
        <f t="shared" ca="1" si="10"/>
        <v>O</v>
      </c>
      <c r="AI11" s="4" t="str">
        <f t="shared" ca="1" si="10"/>
        <v>O</v>
      </c>
      <c r="AJ11" s="4" t="str">
        <f t="shared" ca="1" si="10"/>
        <v>O</v>
      </c>
      <c r="AK11" s="4" t="e">
        <f t="shared" ca="1" si="11"/>
        <v>#N/A</v>
      </c>
      <c r="AL11" s="4" t="e">
        <f t="shared" ca="1" si="11"/>
        <v>#N/A</v>
      </c>
      <c r="AM11" s="4" t="e">
        <f t="shared" ca="1" si="11"/>
        <v>#N/A</v>
      </c>
      <c r="AN11" s="4" t="e">
        <f t="shared" ca="1" si="11"/>
        <v>#N/A</v>
      </c>
      <c r="AO11" s="4" t="e">
        <f t="shared" ca="1" si="11"/>
        <v>#N/A</v>
      </c>
      <c r="AP11" s="4" t="e">
        <f t="shared" ca="1" si="48"/>
        <v>#N/A</v>
      </c>
      <c r="AQ11" s="4" t="str">
        <f t="shared" ca="1" si="49"/>
        <v>-</v>
      </c>
      <c r="AR11" s="4" t="str">
        <f t="shared" ca="1" si="50"/>
        <v>-</v>
      </c>
      <c r="AS11" s="4" t="e">
        <f t="shared" ca="1" si="12"/>
        <v>#N/A</v>
      </c>
      <c r="AT11" s="4" t="e">
        <f t="shared" ca="1" si="13"/>
        <v>#N/A</v>
      </c>
      <c r="AU11" s="4" t="e">
        <f t="shared" ca="1" si="14"/>
        <v>#N/A</v>
      </c>
      <c r="AV11" s="4" t="e">
        <f t="shared" ca="1" si="15"/>
        <v>#N/A</v>
      </c>
      <c r="AW11" s="4" t="e">
        <f t="shared" ca="1" si="16"/>
        <v>#N/A</v>
      </c>
      <c r="AX11" s="3">
        <f t="shared" ca="1" si="17"/>
        <v>0</v>
      </c>
      <c r="AY11" s="3">
        <f t="shared" ca="1" si="18"/>
        <v>0</v>
      </c>
      <c r="AZ11" s="3" t="b">
        <f t="shared" ca="1" si="51"/>
        <v>0</v>
      </c>
      <c r="BA11" s="3">
        <f t="shared" ca="1" si="19"/>
        <v>0</v>
      </c>
      <c r="BB11" s="3">
        <f t="shared" ca="1" si="52"/>
        <v>0</v>
      </c>
      <c r="BC11" s="4">
        <f t="shared" ca="1" si="20"/>
        <v>0</v>
      </c>
      <c r="BD11" s="4">
        <f t="shared" ca="1" si="21"/>
        <v>0</v>
      </c>
      <c r="BE11" s="4">
        <f t="shared" ca="1" si="22"/>
        <v>0</v>
      </c>
      <c r="BF11" s="81" t="str">
        <f t="shared" si="53"/>
        <v/>
      </c>
      <c r="BG11" s="4">
        <v>5</v>
      </c>
      <c r="BH11" s="4" t="e">
        <f t="shared" ca="1" si="54"/>
        <v>#N/A</v>
      </c>
      <c r="BI11" s="4" t="e">
        <f t="shared" ca="1" si="55"/>
        <v>#N/A</v>
      </c>
      <c r="BJ11" s="4" t="e">
        <f t="shared" ca="1" si="23"/>
        <v>#N/A</v>
      </c>
      <c r="BK11" s="3" t="str">
        <f t="shared" si="68"/>
        <v/>
      </c>
      <c r="BL11" s="3" t="str">
        <f t="shared" si="56"/>
        <v/>
      </c>
      <c r="BM11" s="3" t="str">
        <f t="shared" si="57"/>
        <v/>
      </c>
      <c r="BN11" s="3" t="str">
        <f t="shared" si="58"/>
        <v/>
      </c>
      <c r="BO11" s="3" t="str">
        <f t="shared" si="59"/>
        <v/>
      </c>
      <c r="BP11" s="3" t="str">
        <f t="shared" si="60"/>
        <v/>
      </c>
      <c r="BQ11" s="3" t="str">
        <f t="shared" si="61"/>
        <v/>
      </c>
      <c r="BR11" s="3">
        <v>0</v>
      </c>
      <c r="DQ11" s="3"/>
    </row>
    <row r="12" spans="1:121" ht="17.100000000000001" customHeight="1" x14ac:dyDescent="0.25">
      <c r="B12" s="42"/>
      <c r="C12" s="48">
        <v>6</v>
      </c>
      <c r="D12" s="49"/>
      <c r="E12" s="50" t="str">
        <f t="shared" si="30"/>
        <v/>
      </c>
      <c r="F12" s="51" t="str">
        <f t="shared" si="31"/>
        <v/>
      </c>
      <c r="G12" s="51" t="str">
        <f t="shared" si="32"/>
        <v/>
      </c>
      <c r="H12" s="51" t="str">
        <f t="shared" si="33"/>
        <v/>
      </c>
      <c r="I12" s="51" t="str">
        <f t="shared" si="34"/>
        <v/>
      </c>
      <c r="J12" s="35" t="str">
        <f t="shared" si="35"/>
        <v/>
      </c>
      <c r="K12" s="69"/>
      <c r="L12" s="70"/>
      <c r="M12" s="69"/>
      <c r="N12" s="70"/>
      <c r="O12" s="71"/>
      <c r="P12" s="71"/>
      <c r="Q12" s="15"/>
      <c r="R12" s="13" t="str">
        <f t="shared" si="36"/>
        <v/>
      </c>
      <c r="S12" s="13" t="str">
        <f>IF(HLOOKUP($D$4,$AA$101:$BA$118,7,FALSE)=0,"",HLOOKUP($D$4,$AA$101:$BA$118,7,FALSE))</f>
        <v/>
      </c>
      <c r="T12" s="13" t="str">
        <f t="shared" si="37"/>
        <v/>
      </c>
      <c r="U12" s="13" t="str">
        <f t="shared" si="38"/>
        <v/>
      </c>
      <c r="V12" s="13">
        <f t="shared" si="39"/>
        <v>0</v>
      </c>
      <c r="W12" s="13" t="b">
        <f t="shared" si="40"/>
        <v>0</v>
      </c>
      <c r="X12" s="15">
        <f t="shared" si="9"/>
        <v>0</v>
      </c>
      <c r="Y12" s="13" t="str">
        <f t="shared" si="41"/>
        <v/>
      </c>
      <c r="Z12" s="13" t="str">
        <f t="shared" si="42"/>
        <v/>
      </c>
      <c r="AA12" s="13" t="str">
        <f t="shared" si="43"/>
        <v/>
      </c>
      <c r="AB12" s="13" t="str">
        <f t="shared" si="44"/>
        <v/>
      </c>
      <c r="AC12" s="13" t="str">
        <f t="shared" si="45"/>
        <v/>
      </c>
      <c r="AD12" s="13" t="str">
        <f t="shared" si="46"/>
        <v/>
      </c>
      <c r="AF12" s="4" t="str">
        <f t="shared" ca="1" si="47"/>
        <v>O</v>
      </c>
      <c r="AG12" s="4" t="str">
        <f t="shared" ca="1" si="10"/>
        <v>O</v>
      </c>
      <c r="AH12" s="4" t="str">
        <f t="shared" ca="1" si="10"/>
        <v>O</v>
      </c>
      <c r="AI12" s="4" t="str">
        <f t="shared" ca="1" si="10"/>
        <v>O</v>
      </c>
      <c r="AJ12" s="4" t="str">
        <f t="shared" ca="1" si="10"/>
        <v>O</v>
      </c>
      <c r="AK12" s="4" t="e">
        <f t="shared" ca="1" si="11"/>
        <v>#N/A</v>
      </c>
      <c r="AL12" s="4" t="e">
        <f t="shared" ca="1" si="11"/>
        <v>#N/A</v>
      </c>
      <c r="AM12" s="4" t="e">
        <f t="shared" ca="1" si="11"/>
        <v>#N/A</v>
      </c>
      <c r="AN12" s="4" t="e">
        <f t="shared" ca="1" si="11"/>
        <v>#N/A</v>
      </c>
      <c r="AO12" s="4" t="e">
        <f t="shared" ca="1" si="11"/>
        <v>#N/A</v>
      </c>
      <c r="AP12" s="4" t="e">
        <f t="shared" ca="1" si="48"/>
        <v>#N/A</v>
      </c>
      <c r="AQ12" s="4" t="str">
        <f t="shared" ca="1" si="49"/>
        <v>-</v>
      </c>
      <c r="AR12" s="4" t="str">
        <f t="shared" ca="1" si="50"/>
        <v>-</v>
      </c>
      <c r="AS12" s="4" t="e">
        <f t="shared" ca="1" si="12"/>
        <v>#N/A</v>
      </c>
      <c r="AT12" s="4" t="e">
        <f t="shared" ca="1" si="13"/>
        <v>#N/A</v>
      </c>
      <c r="AU12" s="4" t="e">
        <f t="shared" ca="1" si="14"/>
        <v>#N/A</v>
      </c>
      <c r="AV12" s="4" t="e">
        <f t="shared" ca="1" si="15"/>
        <v>#N/A</v>
      </c>
      <c r="AW12" s="4" t="e">
        <f t="shared" ca="1" si="16"/>
        <v>#N/A</v>
      </c>
      <c r="AX12" s="3">
        <f t="shared" ca="1" si="17"/>
        <v>0</v>
      </c>
      <c r="AY12" s="3">
        <f t="shared" ca="1" si="18"/>
        <v>0</v>
      </c>
      <c r="AZ12" s="3" t="b">
        <f t="shared" ca="1" si="51"/>
        <v>0</v>
      </c>
      <c r="BA12" s="3">
        <f t="shared" ca="1" si="19"/>
        <v>0</v>
      </c>
      <c r="BB12" s="3">
        <f t="shared" ca="1" si="52"/>
        <v>0</v>
      </c>
      <c r="BC12" s="4">
        <f t="shared" ca="1" si="20"/>
        <v>0</v>
      </c>
      <c r="BD12" s="4">
        <f t="shared" ca="1" si="21"/>
        <v>0</v>
      </c>
      <c r="BE12" s="4">
        <f t="shared" ca="1" si="22"/>
        <v>0</v>
      </c>
      <c r="BF12" s="81" t="str">
        <f t="shared" si="53"/>
        <v/>
      </c>
      <c r="BG12" s="4">
        <v>6</v>
      </c>
      <c r="BH12" s="4" t="e">
        <f t="shared" ca="1" si="54"/>
        <v>#N/A</v>
      </c>
      <c r="BI12" s="4" t="e">
        <f t="shared" ca="1" si="55"/>
        <v>#N/A</v>
      </c>
      <c r="BJ12" s="4" t="e">
        <f t="shared" ca="1" si="23"/>
        <v>#N/A</v>
      </c>
      <c r="BK12" s="3" t="str">
        <f t="shared" si="68"/>
        <v/>
      </c>
      <c r="BL12" s="3" t="str">
        <f t="shared" si="56"/>
        <v/>
      </c>
      <c r="BM12" s="3" t="str">
        <f t="shared" si="57"/>
        <v/>
      </c>
      <c r="BN12" s="3" t="str">
        <f t="shared" si="58"/>
        <v/>
      </c>
      <c r="BO12" s="3" t="str">
        <f t="shared" si="59"/>
        <v/>
      </c>
      <c r="BP12" s="3" t="str">
        <f t="shared" si="60"/>
        <v/>
      </c>
      <c r="BQ12" s="3" t="str">
        <f t="shared" si="61"/>
        <v/>
      </c>
      <c r="BR12" s="3">
        <v>1</v>
      </c>
      <c r="BS12" s="3" t="str">
        <f t="shared" ref="BS12:CB21" si="73">IF(HLOOKUP(BS$4,$BL$122:$BO$172,$BR12+1,FALSE)="","",HLOOKUP(BS$4,$BL$122:$BO$172,$BR12+1,FALSE))</f>
        <v/>
      </c>
      <c r="BT12" s="3" t="str">
        <f t="shared" si="73"/>
        <v/>
      </c>
      <c r="BU12" s="3" t="str">
        <f t="shared" si="73"/>
        <v/>
      </c>
      <c r="BV12" s="3" t="str">
        <f t="shared" si="73"/>
        <v/>
      </c>
      <c r="BW12" s="3" t="str">
        <f t="shared" si="73"/>
        <v/>
      </c>
      <c r="BX12" s="3" t="str">
        <f t="shared" si="73"/>
        <v/>
      </c>
      <c r="BY12" s="3" t="str">
        <f t="shared" si="73"/>
        <v/>
      </c>
      <c r="BZ12" s="3" t="str">
        <f t="shared" si="73"/>
        <v/>
      </c>
      <c r="CA12" s="3" t="str">
        <f t="shared" si="73"/>
        <v/>
      </c>
      <c r="CB12" s="3" t="str">
        <f t="shared" si="73"/>
        <v/>
      </c>
      <c r="CC12" s="3" t="str">
        <f t="shared" ref="CC12:CI21" si="74">IF(HLOOKUP(CC$4,$BL$122:$BO$172,$BR12+1,FALSE)="","",HLOOKUP(CC$4,$BL$122:$BO$172,$BR12+1,FALSE))</f>
        <v/>
      </c>
      <c r="CD12" s="3" t="str">
        <f t="shared" si="74"/>
        <v/>
      </c>
      <c r="CE12" s="3" t="str">
        <f t="shared" si="74"/>
        <v/>
      </c>
      <c r="CF12" s="3" t="str">
        <f t="shared" si="74"/>
        <v/>
      </c>
      <c r="CG12" s="3" t="str">
        <f t="shared" si="74"/>
        <v/>
      </c>
      <c r="CH12" s="3" t="str">
        <f t="shared" si="74"/>
        <v/>
      </c>
      <c r="CI12" s="3" t="str">
        <f t="shared" si="74"/>
        <v/>
      </c>
      <c r="CJ12" s="3" t="e">
        <f t="shared" ref="CJ12:CS21" si="75">IF(HLOOKUP(CJ$9,$AC$122:$AT$163,$BR12+1,FALSE)="","",HLOOKUP(CJ$9,$AC$122:$AT$163,$BR12+1,FALSE))</f>
        <v>#N/A</v>
      </c>
      <c r="CK12" s="3" t="e">
        <f t="shared" si="75"/>
        <v>#N/A</v>
      </c>
      <c r="CL12" s="3" t="e">
        <f t="shared" si="75"/>
        <v>#N/A</v>
      </c>
      <c r="CM12" s="3" t="e">
        <f t="shared" si="75"/>
        <v>#N/A</v>
      </c>
      <c r="CN12" s="3" t="e">
        <f t="shared" si="75"/>
        <v>#N/A</v>
      </c>
      <c r="CO12" s="3" t="e">
        <f t="shared" si="75"/>
        <v>#N/A</v>
      </c>
      <c r="CP12" s="3" t="e">
        <f t="shared" si="75"/>
        <v>#N/A</v>
      </c>
      <c r="CQ12" s="3" t="e">
        <f t="shared" si="75"/>
        <v>#N/A</v>
      </c>
      <c r="CR12" s="3" t="e">
        <f t="shared" si="75"/>
        <v>#N/A</v>
      </c>
      <c r="CS12" s="3" t="e">
        <f t="shared" si="75"/>
        <v>#N/A</v>
      </c>
      <c r="CT12" s="3" t="e">
        <f t="shared" ref="CT12:CZ21" si="76">IF(HLOOKUP(CT$9,$AC$122:$AT$163,$BR12+1,FALSE)="","",HLOOKUP(CT$9,$AC$122:$AT$163,$BR12+1,FALSE))</f>
        <v>#N/A</v>
      </c>
      <c r="CU12" s="3" t="e">
        <f t="shared" si="76"/>
        <v>#N/A</v>
      </c>
      <c r="CV12" s="3" t="e">
        <f t="shared" si="76"/>
        <v>#N/A</v>
      </c>
      <c r="CW12" s="3" t="e">
        <f t="shared" si="76"/>
        <v>#N/A</v>
      </c>
      <c r="CX12" s="3" t="e">
        <f t="shared" si="76"/>
        <v>#N/A</v>
      </c>
      <c r="CY12" s="3" t="e">
        <f t="shared" si="76"/>
        <v>#N/A</v>
      </c>
      <c r="CZ12" s="3" t="e">
        <f t="shared" si="76"/>
        <v>#N/A</v>
      </c>
      <c r="DA12" s="3" t="e">
        <f t="shared" ref="DA12:DJ21" si="77">IF(HLOOKUP(DA$10,$AT$122:$BJ$163,$BR12+1,FALSE)="","",HLOOKUP(DA$10,$AT$122:$BJ$163,$BR12+1,FALSE))</f>
        <v>#N/A</v>
      </c>
      <c r="DB12" s="3" t="e">
        <f t="shared" si="77"/>
        <v>#N/A</v>
      </c>
      <c r="DC12" s="3" t="e">
        <f t="shared" si="77"/>
        <v>#N/A</v>
      </c>
      <c r="DD12" s="3" t="e">
        <f t="shared" si="77"/>
        <v>#N/A</v>
      </c>
      <c r="DE12" s="3" t="e">
        <f t="shared" si="77"/>
        <v>#N/A</v>
      </c>
      <c r="DF12" s="3" t="e">
        <f t="shared" si="77"/>
        <v>#N/A</v>
      </c>
      <c r="DG12" s="3" t="e">
        <f t="shared" si="77"/>
        <v>#N/A</v>
      </c>
      <c r="DH12" s="3" t="e">
        <f t="shared" si="77"/>
        <v>#N/A</v>
      </c>
      <c r="DI12" s="3" t="e">
        <f t="shared" si="77"/>
        <v>#N/A</v>
      </c>
      <c r="DJ12" s="3" t="e">
        <f t="shared" si="77"/>
        <v>#N/A</v>
      </c>
      <c r="DK12" s="3" t="e">
        <f t="shared" ref="DK12:DQ21" si="78">IF(HLOOKUP(DK$10,$AT$122:$BJ$163,$BR12+1,FALSE)="","",HLOOKUP(DK$10,$AT$122:$BJ$163,$BR12+1,FALSE))</f>
        <v>#N/A</v>
      </c>
      <c r="DL12" s="3" t="e">
        <f t="shared" si="78"/>
        <v>#N/A</v>
      </c>
      <c r="DM12" s="3" t="e">
        <f t="shared" si="78"/>
        <v>#N/A</v>
      </c>
      <c r="DN12" s="3" t="e">
        <f t="shared" si="78"/>
        <v>#N/A</v>
      </c>
      <c r="DO12" s="3" t="e">
        <f t="shared" si="78"/>
        <v>#N/A</v>
      </c>
      <c r="DP12" s="3" t="e">
        <f t="shared" si="78"/>
        <v>#N/A</v>
      </c>
      <c r="DQ12" s="3" t="e">
        <f t="shared" si="78"/>
        <v>#N/A</v>
      </c>
    </row>
    <row r="13" spans="1:121" ht="17.100000000000001" customHeight="1" x14ac:dyDescent="0.25">
      <c r="B13" s="42"/>
      <c r="C13" s="48">
        <v>7</v>
      </c>
      <c r="D13" s="49"/>
      <c r="E13" s="50" t="str">
        <f t="shared" si="30"/>
        <v/>
      </c>
      <c r="F13" s="51" t="str">
        <f t="shared" si="31"/>
        <v/>
      </c>
      <c r="G13" s="51" t="str">
        <f t="shared" si="32"/>
        <v/>
      </c>
      <c r="H13" s="51" t="str">
        <f t="shared" si="33"/>
        <v/>
      </c>
      <c r="I13" s="51" t="str">
        <f t="shared" si="34"/>
        <v/>
      </c>
      <c r="J13" s="35" t="str">
        <f t="shared" si="35"/>
        <v/>
      </c>
      <c r="K13" s="69"/>
      <c r="L13" s="70"/>
      <c r="M13" s="69"/>
      <c r="N13" s="70"/>
      <c r="O13" s="71"/>
      <c r="P13" s="71"/>
      <c r="Q13" s="15"/>
      <c r="R13" s="13" t="str">
        <f t="shared" si="36"/>
        <v/>
      </c>
      <c r="S13" s="13" t="str">
        <f>IF(HLOOKUP($D$4,$AA$101:$BA$118,8,FALSE)=0,"",HLOOKUP($D$4,$AA$101:$BA$118,8,FALSE))</f>
        <v/>
      </c>
      <c r="T13" s="13" t="str">
        <f t="shared" si="37"/>
        <v/>
      </c>
      <c r="U13" s="13" t="str">
        <f t="shared" si="38"/>
        <v/>
      </c>
      <c r="V13" s="13">
        <f>IF(R13&lt;&gt;"",COUNTIF($D$7:$D$22,R13),0)</f>
        <v>0</v>
      </c>
      <c r="W13" s="13" t="b">
        <f t="shared" si="40"/>
        <v>0</v>
      </c>
      <c r="X13" s="15">
        <f t="shared" si="9"/>
        <v>0</v>
      </c>
      <c r="Y13" s="13" t="str">
        <f t="shared" si="41"/>
        <v/>
      </c>
      <c r="Z13" s="13" t="str">
        <f t="shared" si="42"/>
        <v/>
      </c>
      <c r="AA13" s="13" t="str">
        <f t="shared" si="43"/>
        <v/>
      </c>
      <c r="AB13" s="13" t="str">
        <f t="shared" si="44"/>
        <v/>
      </c>
      <c r="AC13" s="13" t="str">
        <f t="shared" si="45"/>
        <v/>
      </c>
      <c r="AD13" s="13" t="str">
        <f t="shared" si="46"/>
        <v/>
      </c>
      <c r="AF13" s="4" t="str">
        <f t="shared" ca="1" si="47"/>
        <v>O</v>
      </c>
      <c r="AG13" s="4" t="str">
        <f t="shared" ca="1" si="10"/>
        <v>O</v>
      </c>
      <c r="AH13" s="4" t="str">
        <f t="shared" ca="1" si="10"/>
        <v>O</v>
      </c>
      <c r="AI13" s="4" t="str">
        <f t="shared" ca="1" si="10"/>
        <v>O</v>
      </c>
      <c r="AJ13" s="4" t="str">
        <f t="shared" ca="1" si="10"/>
        <v>O</v>
      </c>
      <c r="AK13" s="4" t="e">
        <f t="shared" ca="1" si="11"/>
        <v>#N/A</v>
      </c>
      <c r="AL13" s="4" t="e">
        <f t="shared" ca="1" si="11"/>
        <v>#N/A</v>
      </c>
      <c r="AM13" s="4" t="e">
        <f t="shared" ca="1" si="11"/>
        <v>#N/A</v>
      </c>
      <c r="AN13" s="4" t="e">
        <f t="shared" ca="1" si="11"/>
        <v>#N/A</v>
      </c>
      <c r="AO13" s="4" t="e">
        <f t="shared" ca="1" si="11"/>
        <v>#N/A</v>
      </c>
      <c r="AP13" s="4" t="e">
        <f t="shared" ca="1" si="48"/>
        <v>#N/A</v>
      </c>
      <c r="AQ13" s="4" t="str">
        <f t="shared" ca="1" si="49"/>
        <v>-</v>
      </c>
      <c r="AR13" s="4" t="str">
        <f t="shared" ca="1" si="50"/>
        <v>-</v>
      </c>
      <c r="AS13" s="4" t="e">
        <f t="shared" ca="1" si="12"/>
        <v>#N/A</v>
      </c>
      <c r="AT13" s="4" t="e">
        <f t="shared" ca="1" si="13"/>
        <v>#N/A</v>
      </c>
      <c r="AU13" s="4" t="e">
        <f t="shared" ca="1" si="14"/>
        <v>#N/A</v>
      </c>
      <c r="AV13" s="4" t="e">
        <f t="shared" ca="1" si="15"/>
        <v>#N/A</v>
      </c>
      <c r="AW13" s="4" t="e">
        <f t="shared" ca="1" si="16"/>
        <v>#N/A</v>
      </c>
      <c r="AX13" s="3">
        <f t="shared" ca="1" si="17"/>
        <v>0</v>
      </c>
      <c r="AY13" s="3">
        <f t="shared" ca="1" si="18"/>
        <v>0</v>
      </c>
      <c r="AZ13" s="3" t="b">
        <f t="shared" ca="1" si="51"/>
        <v>0</v>
      </c>
      <c r="BA13" s="3">
        <f t="shared" ca="1" si="19"/>
        <v>0</v>
      </c>
      <c r="BB13" s="3">
        <f t="shared" ca="1" si="52"/>
        <v>0</v>
      </c>
      <c r="BC13" s="4">
        <f t="shared" ca="1" si="20"/>
        <v>0</v>
      </c>
      <c r="BD13" s="4">
        <f t="shared" ca="1" si="21"/>
        <v>0</v>
      </c>
      <c r="BE13" s="4">
        <f t="shared" ca="1" si="22"/>
        <v>0</v>
      </c>
      <c r="BF13" s="81" t="str">
        <f t="shared" si="53"/>
        <v/>
      </c>
      <c r="BG13" s="4">
        <v>7</v>
      </c>
      <c r="BH13" s="4" t="e">
        <f t="shared" ca="1" si="54"/>
        <v>#N/A</v>
      </c>
      <c r="BI13" s="4" t="e">
        <f t="shared" ca="1" si="55"/>
        <v>#N/A</v>
      </c>
      <c r="BJ13" s="4" t="e">
        <f t="shared" ca="1" si="23"/>
        <v>#N/A</v>
      </c>
      <c r="BK13" s="3" t="str">
        <f t="shared" si="68"/>
        <v/>
      </c>
      <c r="BL13" s="3" t="str">
        <f t="shared" si="56"/>
        <v/>
      </c>
      <c r="BM13" s="3" t="str">
        <f t="shared" si="57"/>
        <v/>
      </c>
      <c r="BN13" s="3" t="str">
        <f t="shared" si="58"/>
        <v/>
      </c>
      <c r="BO13" s="3" t="str">
        <f t="shared" si="59"/>
        <v/>
      </c>
      <c r="BP13" s="3" t="str">
        <f t="shared" si="60"/>
        <v/>
      </c>
      <c r="BQ13" s="3" t="str">
        <f t="shared" si="61"/>
        <v/>
      </c>
      <c r="BR13" s="3">
        <v>2</v>
      </c>
      <c r="BS13" s="3" t="str">
        <f t="shared" si="73"/>
        <v/>
      </c>
      <c r="BT13" s="3" t="str">
        <f t="shared" si="73"/>
        <v/>
      </c>
      <c r="BU13" s="3" t="str">
        <f t="shared" si="73"/>
        <v/>
      </c>
      <c r="BV13" s="3" t="str">
        <f t="shared" si="73"/>
        <v/>
      </c>
      <c r="BW13" s="3" t="str">
        <f t="shared" si="73"/>
        <v/>
      </c>
      <c r="BX13" s="3" t="str">
        <f t="shared" si="73"/>
        <v/>
      </c>
      <c r="BY13" s="3" t="str">
        <f t="shared" si="73"/>
        <v/>
      </c>
      <c r="BZ13" s="3" t="str">
        <f t="shared" si="73"/>
        <v/>
      </c>
      <c r="CA13" s="3" t="str">
        <f t="shared" si="73"/>
        <v/>
      </c>
      <c r="CB13" s="3" t="str">
        <f t="shared" si="73"/>
        <v/>
      </c>
      <c r="CC13" s="3" t="str">
        <f t="shared" si="74"/>
        <v/>
      </c>
      <c r="CD13" s="3" t="str">
        <f t="shared" si="74"/>
        <v/>
      </c>
      <c r="CE13" s="3" t="str">
        <f t="shared" si="74"/>
        <v/>
      </c>
      <c r="CF13" s="3" t="str">
        <f t="shared" si="74"/>
        <v/>
      </c>
      <c r="CG13" s="3" t="str">
        <f t="shared" si="74"/>
        <v/>
      </c>
      <c r="CH13" s="3" t="str">
        <f t="shared" si="74"/>
        <v/>
      </c>
      <c r="CI13" s="3" t="str">
        <f t="shared" si="74"/>
        <v/>
      </c>
      <c r="CJ13" s="3" t="e">
        <f t="shared" si="75"/>
        <v>#N/A</v>
      </c>
      <c r="CK13" s="3" t="e">
        <f t="shared" si="75"/>
        <v>#N/A</v>
      </c>
      <c r="CL13" s="3" t="e">
        <f t="shared" si="75"/>
        <v>#N/A</v>
      </c>
      <c r="CM13" s="3" t="e">
        <f t="shared" si="75"/>
        <v>#N/A</v>
      </c>
      <c r="CN13" s="3" t="e">
        <f t="shared" si="75"/>
        <v>#N/A</v>
      </c>
      <c r="CO13" s="3" t="e">
        <f t="shared" si="75"/>
        <v>#N/A</v>
      </c>
      <c r="CP13" s="3" t="e">
        <f t="shared" si="75"/>
        <v>#N/A</v>
      </c>
      <c r="CQ13" s="3" t="e">
        <f t="shared" si="75"/>
        <v>#N/A</v>
      </c>
      <c r="CR13" s="3" t="e">
        <f t="shared" si="75"/>
        <v>#N/A</v>
      </c>
      <c r="CS13" s="3" t="e">
        <f t="shared" si="75"/>
        <v>#N/A</v>
      </c>
      <c r="CT13" s="3" t="e">
        <f t="shared" si="76"/>
        <v>#N/A</v>
      </c>
      <c r="CU13" s="3" t="e">
        <f t="shared" si="76"/>
        <v>#N/A</v>
      </c>
      <c r="CV13" s="3" t="e">
        <f t="shared" si="76"/>
        <v>#N/A</v>
      </c>
      <c r="CW13" s="3" t="e">
        <f t="shared" si="76"/>
        <v>#N/A</v>
      </c>
      <c r="CX13" s="3" t="e">
        <f t="shared" si="76"/>
        <v>#N/A</v>
      </c>
      <c r="CY13" s="3" t="e">
        <f t="shared" si="76"/>
        <v>#N/A</v>
      </c>
      <c r="CZ13" s="3" t="e">
        <f t="shared" si="76"/>
        <v>#N/A</v>
      </c>
      <c r="DA13" s="3" t="e">
        <f t="shared" si="77"/>
        <v>#N/A</v>
      </c>
      <c r="DB13" s="3" t="e">
        <f t="shared" si="77"/>
        <v>#N/A</v>
      </c>
      <c r="DC13" s="3" t="e">
        <f t="shared" si="77"/>
        <v>#N/A</v>
      </c>
      <c r="DD13" s="3" t="e">
        <f t="shared" si="77"/>
        <v>#N/A</v>
      </c>
      <c r="DE13" s="3" t="e">
        <f t="shared" si="77"/>
        <v>#N/A</v>
      </c>
      <c r="DF13" s="3" t="e">
        <f t="shared" si="77"/>
        <v>#N/A</v>
      </c>
      <c r="DG13" s="3" t="e">
        <f t="shared" si="77"/>
        <v>#N/A</v>
      </c>
      <c r="DH13" s="3" t="e">
        <f t="shared" si="77"/>
        <v>#N/A</v>
      </c>
      <c r="DI13" s="3" t="e">
        <f t="shared" si="77"/>
        <v>#N/A</v>
      </c>
      <c r="DJ13" s="3" t="e">
        <f t="shared" si="77"/>
        <v>#N/A</v>
      </c>
      <c r="DK13" s="3" t="e">
        <f t="shared" si="78"/>
        <v>#N/A</v>
      </c>
      <c r="DL13" s="3" t="e">
        <f t="shared" si="78"/>
        <v>#N/A</v>
      </c>
      <c r="DM13" s="3" t="e">
        <f t="shared" si="78"/>
        <v>#N/A</v>
      </c>
      <c r="DN13" s="3" t="e">
        <f t="shared" si="78"/>
        <v>#N/A</v>
      </c>
      <c r="DO13" s="3" t="e">
        <f t="shared" si="78"/>
        <v>#N/A</v>
      </c>
      <c r="DP13" s="3" t="e">
        <f t="shared" si="78"/>
        <v>#N/A</v>
      </c>
      <c r="DQ13" s="3" t="e">
        <f t="shared" si="78"/>
        <v>#N/A</v>
      </c>
    </row>
    <row r="14" spans="1:121" ht="17.100000000000001" customHeight="1" x14ac:dyDescent="0.25">
      <c r="B14" s="42"/>
      <c r="C14" s="48">
        <v>8</v>
      </c>
      <c r="D14" s="49"/>
      <c r="E14" s="50" t="str">
        <f t="shared" si="30"/>
        <v/>
      </c>
      <c r="F14" s="51" t="str">
        <f t="shared" si="31"/>
        <v/>
      </c>
      <c r="G14" s="51" t="str">
        <f t="shared" si="32"/>
        <v/>
      </c>
      <c r="H14" s="51" t="str">
        <f t="shared" si="33"/>
        <v/>
      </c>
      <c r="I14" s="51" t="str">
        <f t="shared" si="34"/>
        <v/>
      </c>
      <c r="J14" s="35" t="str">
        <f t="shared" si="35"/>
        <v/>
      </c>
      <c r="K14" s="69"/>
      <c r="L14" s="70"/>
      <c r="M14" s="69"/>
      <c r="N14" s="70"/>
      <c r="O14" s="71"/>
      <c r="P14" s="71"/>
      <c r="Q14" s="15"/>
      <c r="R14" s="13" t="str">
        <f t="shared" si="36"/>
        <v/>
      </c>
      <c r="S14" s="13" t="str">
        <f>IF(HLOOKUP($D$4,$AA$101:$BA$118,9,FALSE)=0,"",HLOOKUP($D$4,$AA$101:$BA$118,9,FALSE))</f>
        <v/>
      </c>
      <c r="T14" s="13" t="str">
        <f t="shared" si="37"/>
        <v/>
      </c>
      <c r="U14" s="13" t="str">
        <f t="shared" si="38"/>
        <v/>
      </c>
      <c r="V14" s="13">
        <f t="shared" si="39"/>
        <v>0</v>
      </c>
      <c r="W14" s="13" t="b">
        <f t="shared" si="40"/>
        <v>0</v>
      </c>
      <c r="X14" s="15">
        <f t="shared" si="9"/>
        <v>0</v>
      </c>
      <c r="Y14" s="13" t="str">
        <f t="shared" si="41"/>
        <v/>
      </c>
      <c r="Z14" s="13" t="str">
        <f t="shared" si="42"/>
        <v/>
      </c>
      <c r="AA14" s="13" t="str">
        <f t="shared" si="43"/>
        <v/>
      </c>
      <c r="AB14" s="13" t="str">
        <f t="shared" si="44"/>
        <v/>
      </c>
      <c r="AC14" s="13" t="str">
        <f t="shared" si="45"/>
        <v/>
      </c>
      <c r="AD14" s="13" t="str">
        <f t="shared" si="46"/>
        <v/>
      </c>
      <c r="AF14" s="4" t="str">
        <f t="shared" ca="1" si="47"/>
        <v>O</v>
      </c>
      <c r="AG14" s="4" t="str">
        <f t="shared" ca="1" si="10"/>
        <v>O</v>
      </c>
      <c r="AH14" s="4" t="str">
        <f t="shared" ca="1" si="10"/>
        <v>O</v>
      </c>
      <c r="AI14" s="4" t="str">
        <f t="shared" ca="1" si="10"/>
        <v>O</v>
      </c>
      <c r="AJ14" s="4" t="str">
        <f t="shared" ca="1" si="10"/>
        <v>O</v>
      </c>
      <c r="AK14" s="4" t="e">
        <f t="shared" ca="1" si="11"/>
        <v>#N/A</v>
      </c>
      <c r="AL14" s="4" t="e">
        <f t="shared" ca="1" si="11"/>
        <v>#N/A</v>
      </c>
      <c r="AM14" s="4" t="e">
        <f t="shared" ca="1" si="11"/>
        <v>#N/A</v>
      </c>
      <c r="AN14" s="4" t="e">
        <f t="shared" ca="1" si="11"/>
        <v>#N/A</v>
      </c>
      <c r="AO14" s="4" t="e">
        <f t="shared" ca="1" si="11"/>
        <v>#N/A</v>
      </c>
      <c r="AP14" s="4" t="e">
        <f t="shared" ca="1" si="48"/>
        <v>#N/A</v>
      </c>
      <c r="AQ14" s="4" t="str">
        <f t="shared" ca="1" si="49"/>
        <v>-</v>
      </c>
      <c r="AR14" s="4" t="str">
        <f t="shared" ca="1" si="50"/>
        <v>-</v>
      </c>
      <c r="AS14" s="4" t="e">
        <f t="shared" ca="1" si="12"/>
        <v>#N/A</v>
      </c>
      <c r="AT14" s="4" t="e">
        <f t="shared" ca="1" si="13"/>
        <v>#N/A</v>
      </c>
      <c r="AU14" s="4" t="e">
        <f t="shared" ca="1" si="14"/>
        <v>#N/A</v>
      </c>
      <c r="AV14" s="4" t="e">
        <f t="shared" ca="1" si="15"/>
        <v>#N/A</v>
      </c>
      <c r="AW14" s="4" t="e">
        <f t="shared" ca="1" si="16"/>
        <v>#N/A</v>
      </c>
      <c r="AX14" s="3">
        <f t="shared" ca="1" si="17"/>
        <v>0</v>
      </c>
      <c r="AY14" s="3">
        <f t="shared" ca="1" si="18"/>
        <v>0</v>
      </c>
      <c r="AZ14" s="3" t="b">
        <f t="shared" ca="1" si="51"/>
        <v>0</v>
      </c>
      <c r="BA14" s="3">
        <f t="shared" ca="1" si="19"/>
        <v>0</v>
      </c>
      <c r="BB14" s="3">
        <f t="shared" ca="1" si="52"/>
        <v>0</v>
      </c>
      <c r="BC14" s="4">
        <f t="shared" ca="1" si="20"/>
        <v>0</v>
      </c>
      <c r="BD14" s="4">
        <f t="shared" ca="1" si="21"/>
        <v>0</v>
      </c>
      <c r="BE14" s="4">
        <f t="shared" ca="1" si="22"/>
        <v>0</v>
      </c>
      <c r="BF14" s="81" t="str">
        <f t="shared" si="53"/>
        <v/>
      </c>
      <c r="BG14" s="4">
        <v>8</v>
      </c>
      <c r="BH14" s="4" t="e">
        <f t="shared" ca="1" si="54"/>
        <v>#N/A</v>
      </c>
      <c r="BI14" s="4" t="e">
        <f t="shared" ca="1" si="55"/>
        <v>#N/A</v>
      </c>
      <c r="BJ14" s="4" t="e">
        <f t="shared" ca="1" si="23"/>
        <v>#N/A</v>
      </c>
      <c r="BK14" s="3" t="str">
        <f t="shared" si="68"/>
        <v/>
      </c>
      <c r="BL14" s="3" t="str">
        <f t="shared" si="56"/>
        <v/>
      </c>
      <c r="BM14" s="3" t="str">
        <f t="shared" si="57"/>
        <v/>
      </c>
      <c r="BN14" s="3" t="str">
        <f t="shared" si="58"/>
        <v/>
      </c>
      <c r="BO14" s="3" t="str">
        <f t="shared" si="59"/>
        <v/>
      </c>
      <c r="BP14" s="3" t="str">
        <f t="shared" si="60"/>
        <v/>
      </c>
      <c r="BQ14" s="3" t="str">
        <f t="shared" si="61"/>
        <v/>
      </c>
      <c r="BR14" s="3">
        <v>3</v>
      </c>
      <c r="BS14" s="3" t="str">
        <f t="shared" si="73"/>
        <v/>
      </c>
      <c r="BT14" s="3" t="str">
        <f t="shared" si="73"/>
        <v/>
      </c>
      <c r="BU14" s="3" t="str">
        <f t="shared" si="73"/>
        <v/>
      </c>
      <c r="BV14" s="3" t="str">
        <f t="shared" si="73"/>
        <v/>
      </c>
      <c r="BW14" s="3" t="str">
        <f t="shared" si="73"/>
        <v/>
      </c>
      <c r="BX14" s="3" t="str">
        <f t="shared" si="73"/>
        <v/>
      </c>
      <c r="BY14" s="3" t="str">
        <f t="shared" si="73"/>
        <v/>
      </c>
      <c r="BZ14" s="3" t="str">
        <f t="shared" si="73"/>
        <v/>
      </c>
      <c r="CA14" s="3" t="str">
        <f t="shared" si="73"/>
        <v/>
      </c>
      <c r="CB14" s="3" t="str">
        <f t="shared" si="73"/>
        <v/>
      </c>
      <c r="CC14" s="3" t="str">
        <f t="shared" si="74"/>
        <v/>
      </c>
      <c r="CD14" s="3" t="str">
        <f t="shared" si="74"/>
        <v/>
      </c>
      <c r="CE14" s="3" t="str">
        <f t="shared" si="74"/>
        <v/>
      </c>
      <c r="CF14" s="3" t="str">
        <f t="shared" si="74"/>
        <v/>
      </c>
      <c r="CG14" s="3" t="str">
        <f t="shared" si="74"/>
        <v/>
      </c>
      <c r="CH14" s="3" t="str">
        <f t="shared" si="74"/>
        <v/>
      </c>
      <c r="CI14" s="3" t="str">
        <f t="shared" si="74"/>
        <v/>
      </c>
      <c r="CJ14" s="3" t="e">
        <f t="shared" si="75"/>
        <v>#N/A</v>
      </c>
      <c r="CK14" s="3" t="e">
        <f t="shared" si="75"/>
        <v>#N/A</v>
      </c>
      <c r="CL14" s="3" t="e">
        <f t="shared" si="75"/>
        <v>#N/A</v>
      </c>
      <c r="CM14" s="3" t="e">
        <f t="shared" si="75"/>
        <v>#N/A</v>
      </c>
      <c r="CN14" s="3" t="e">
        <f t="shared" si="75"/>
        <v>#N/A</v>
      </c>
      <c r="CO14" s="3" t="e">
        <f t="shared" si="75"/>
        <v>#N/A</v>
      </c>
      <c r="CP14" s="3" t="e">
        <f t="shared" si="75"/>
        <v>#N/A</v>
      </c>
      <c r="CQ14" s="3" t="e">
        <f t="shared" si="75"/>
        <v>#N/A</v>
      </c>
      <c r="CR14" s="3" t="e">
        <f t="shared" si="75"/>
        <v>#N/A</v>
      </c>
      <c r="CS14" s="3" t="e">
        <f t="shared" si="75"/>
        <v>#N/A</v>
      </c>
      <c r="CT14" s="3" t="e">
        <f t="shared" si="76"/>
        <v>#N/A</v>
      </c>
      <c r="CU14" s="3" t="e">
        <f t="shared" si="76"/>
        <v>#N/A</v>
      </c>
      <c r="CV14" s="3" t="e">
        <f t="shared" si="76"/>
        <v>#N/A</v>
      </c>
      <c r="CW14" s="3" t="e">
        <f t="shared" si="76"/>
        <v>#N/A</v>
      </c>
      <c r="CX14" s="3" t="e">
        <f t="shared" si="76"/>
        <v>#N/A</v>
      </c>
      <c r="CY14" s="3" t="e">
        <f t="shared" si="76"/>
        <v>#N/A</v>
      </c>
      <c r="CZ14" s="3" t="e">
        <f t="shared" si="76"/>
        <v>#N/A</v>
      </c>
      <c r="DA14" s="3" t="e">
        <f t="shared" si="77"/>
        <v>#N/A</v>
      </c>
      <c r="DB14" s="3" t="e">
        <f t="shared" si="77"/>
        <v>#N/A</v>
      </c>
      <c r="DC14" s="3" t="e">
        <f t="shared" si="77"/>
        <v>#N/A</v>
      </c>
      <c r="DD14" s="3" t="e">
        <f t="shared" si="77"/>
        <v>#N/A</v>
      </c>
      <c r="DE14" s="3" t="e">
        <f t="shared" si="77"/>
        <v>#N/A</v>
      </c>
      <c r="DF14" s="3" t="e">
        <f t="shared" si="77"/>
        <v>#N/A</v>
      </c>
      <c r="DG14" s="3" t="e">
        <f t="shared" si="77"/>
        <v>#N/A</v>
      </c>
      <c r="DH14" s="3" t="e">
        <f t="shared" si="77"/>
        <v>#N/A</v>
      </c>
      <c r="DI14" s="3" t="e">
        <f t="shared" si="77"/>
        <v>#N/A</v>
      </c>
      <c r="DJ14" s="3" t="e">
        <f t="shared" si="77"/>
        <v>#N/A</v>
      </c>
      <c r="DK14" s="3" t="e">
        <f t="shared" si="78"/>
        <v>#N/A</v>
      </c>
      <c r="DL14" s="3" t="e">
        <f t="shared" si="78"/>
        <v>#N/A</v>
      </c>
      <c r="DM14" s="3" t="e">
        <f t="shared" si="78"/>
        <v>#N/A</v>
      </c>
      <c r="DN14" s="3" t="e">
        <f t="shared" si="78"/>
        <v>#N/A</v>
      </c>
      <c r="DO14" s="3" t="e">
        <f t="shared" si="78"/>
        <v>#N/A</v>
      </c>
      <c r="DP14" s="3" t="e">
        <f t="shared" si="78"/>
        <v>#N/A</v>
      </c>
      <c r="DQ14" s="3" t="e">
        <f t="shared" si="78"/>
        <v>#N/A</v>
      </c>
    </row>
    <row r="15" spans="1:121" ht="17.100000000000001" customHeight="1" x14ac:dyDescent="0.25">
      <c r="B15" s="42"/>
      <c r="C15" s="48">
        <v>9</v>
      </c>
      <c r="D15" s="49"/>
      <c r="E15" s="50" t="str">
        <f t="shared" si="30"/>
        <v/>
      </c>
      <c r="F15" s="51" t="str">
        <f t="shared" si="31"/>
        <v/>
      </c>
      <c r="G15" s="51" t="str">
        <f t="shared" si="32"/>
        <v/>
      </c>
      <c r="H15" s="51" t="str">
        <f t="shared" si="33"/>
        <v/>
      </c>
      <c r="I15" s="51" t="str">
        <f t="shared" si="34"/>
        <v/>
      </c>
      <c r="J15" s="35" t="str">
        <f t="shared" si="35"/>
        <v/>
      </c>
      <c r="K15" s="69"/>
      <c r="L15" s="70"/>
      <c r="M15" s="69"/>
      <c r="N15" s="70"/>
      <c r="O15" s="71"/>
      <c r="P15" s="71"/>
      <c r="Q15" s="15"/>
      <c r="R15" s="13" t="str">
        <f t="shared" si="36"/>
        <v/>
      </c>
      <c r="S15" s="13" t="str">
        <f>IF(HLOOKUP($D$4,$AA$101:$BA$118,10,FALSE)=0,"",HLOOKUP($D$4,$AA$101:$BA$118,10,FALSE))</f>
        <v/>
      </c>
      <c r="T15" s="13" t="str">
        <f t="shared" si="37"/>
        <v/>
      </c>
      <c r="U15" s="13" t="str">
        <f t="shared" si="38"/>
        <v/>
      </c>
      <c r="V15" s="13">
        <f t="shared" si="39"/>
        <v>0</v>
      </c>
      <c r="W15" s="13" t="b">
        <f t="shared" si="40"/>
        <v>0</v>
      </c>
      <c r="X15" s="15">
        <f t="shared" si="9"/>
        <v>0</v>
      </c>
      <c r="Y15" s="13" t="str">
        <f t="shared" si="41"/>
        <v/>
      </c>
      <c r="Z15" s="13" t="str">
        <f t="shared" si="42"/>
        <v/>
      </c>
      <c r="AA15" s="13" t="str">
        <f t="shared" si="43"/>
        <v/>
      </c>
      <c r="AB15" s="13" t="str">
        <f t="shared" si="44"/>
        <v/>
      </c>
      <c r="AC15" s="13" t="str">
        <f t="shared" si="45"/>
        <v/>
      </c>
      <c r="AD15" s="13" t="str">
        <f t="shared" si="46"/>
        <v/>
      </c>
      <c r="AF15" s="4" t="str">
        <f t="shared" ca="1" si="47"/>
        <v>O</v>
      </c>
      <c r="AG15" s="4" t="str">
        <f t="shared" ca="1" si="10"/>
        <v>O</v>
      </c>
      <c r="AH15" s="4" t="str">
        <f t="shared" ca="1" si="10"/>
        <v>O</v>
      </c>
      <c r="AI15" s="4" t="str">
        <f t="shared" ca="1" si="10"/>
        <v>O</v>
      </c>
      <c r="AJ15" s="4" t="str">
        <f t="shared" ca="1" si="10"/>
        <v>O</v>
      </c>
      <c r="AK15" s="4" t="e">
        <f t="shared" ca="1" si="11"/>
        <v>#N/A</v>
      </c>
      <c r="AL15" s="4" t="e">
        <f t="shared" ca="1" si="11"/>
        <v>#N/A</v>
      </c>
      <c r="AM15" s="4" t="e">
        <f t="shared" ca="1" si="11"/>
        <v>#N/A</v>
      </c>
      <c r="AN15" s="4" t="e">
        <f t="shared" ca="1" si="11"/>
        <v>#N/A</v>
      </c>
      <c r="AO15" s="4" t="e">
        <f t="shared" ca="1" si="11"/>
        <v>#N/A</v>
      </c>
      <c r="AP15" s="4" t="e">
        <f t="shared" ca="1" si="48"/>
        <v>#N/A</v>
      </c>
      <c r="AQ15" s="4" t="str">
        <f t="shared" ca="1" si="49"/>
        <v>-</v>
      </c>
      <c r="AR15" s="4" t="str">
        <f t="shared" ca="1" si="50"/>
        <v>-</v>
      </c>
      <c r="AS15" s="4" t="e">
        <f t="shared" ca="1" si="12"/>
        <v>#N/A</v>
      </c>
      <c r="AT15" s="4" t="e">
        <f t="shared" ca="1" si="13"/>
        <v>#N/A</v>
      </c>
      <c r="AU15" s="4" t="e">
        <f t="shared" ca="1" si="14"/>
        <v>#N/A</v>
      </c>
      <c r="AV15" s="4" t="e">
        <f t="shared" ca="1" si="15"/>
        <v>#N/A</v>
      </c>
      <c r="AW15" s="4" t="e">
        <f t="shared" ca="1" si="16"/>
        <v>#N/A</v>
      </c>
      <c r="AX15" s="3">
        <f t="shared" ca="1" si="17"/>
        <v>0</v>
      </c>
      <c r="AY15" s="3">
        <f t="shared" ca="1" si="18"/>
        <v>0</v>
      </c>
      <c r="AZ15" s="3" t="b">
        <f t="shared" ca="1" si="51"/>
        <v>0</v>
      </c>
      <c r="BA15" s="3">
        <f t="shared" ca="1" si="19"/>
        <v>0</v>
      </c>
      <c r="BB15" s="3">
        <f t="shared" ca="1" si="52"/>
        <v>0</v>
      </c>
      <c r="BC15" s="4">
        <f t="shared" ca="1" si="20"/>
        <v>0</v>
      </c>
      <c r="BD15" s="4">
        <f t="shared" ca="1" si="21"/>
        <v>0</v>
      </c>
      <c r="BE15" s="4">
        <f t="shared" ca="1" si="22"/>
        <v>0</v>
      </c>
      <c r="BF15" s="81" t="str">
        <f t="shared" si="53"/>
        <v/>
      </c>
      <c r="BG15" s="4">
        <v>9</v>
      </c>
      <c r="BH15" s="4" t="e">
        <f t="shared" ca="1" si="54"/>
        <v>#N/A</v>
      </c>
      <c r="BI15" s="4" t="e">
        <f t="shared" ca="1" si="55"/>
        <v>#N/A</v>
      </c>
      <c r="BJ15" s="4" t="e">
        <f t="shared" ca="1" si="23"/>
        <v>#N/A</v>
      </c>
      <c r="BK15" s="3" t="str">
        <f t="shared" si="68"/>
        <v/>
      </c>
      <c r="BL15" s="3" t="str">
        <f t="shared" si="56"/>
        <v/>
      </c>
      <c r="BM15" s="3" t="str">
        <f t="shared" si="57"/>
        <v/>
      </c>
      <c r="BN15" s="3" t="str">
        <f t="shared" si="58"/>
        <v/>
      </c>
      <c r="BO15" s="3" t="str">
        <f t="shared" si="59"/>
        <v/>
      </c>
      <c r="BP15" s="3" t="str">
        <f t="shared" si="60"/>
        <v/>
      </c>
      <c r="BQ15" s="3" t="str">
        <f t="shared" si="61"/>
        <v/>
      </c>
      <c r="BR15" s="3">
        <v>4</v>
      </c>
      <c r="BS15" s="3" t="str">
        <f t="shared" si="73"/>
        <v/>
      </c>
      <c r="BT15" s="3" t="str">
        <f t="shared" si="73"/>
        <v/>
      </c>
      <c r="BU15" s="3" t="str">
        <f t="shared" si="73"/>
        <v/>
      </c>
      <c r="BV15" s="3" t="str">
        <f t="shared" si="73"/>
        <v/>
      </c>
      <c r="BW15" s="3" t="str">
        <f t="shared" si="73"/>
        <v/>
      </c>
      <c r="BX15" s="3" t="str">
        <f t="shared" si="73"/>
        <v/>
      </c>
      <c r="BY15" s="3" t="str">
        <f t="shared" si="73"/>
        <v/>
      </c>
      <c r="BZ15" s="3" t="str">
        <f t="shared" si="73"/>
        <v/>
      </c>
      <c r="CA15" s="3" t="str">
        <f t="shared" si="73"/>
        <v/>
      </c>
      <c r="CB15" s="3" t="str">
        <f t="shared" si="73"/>
        <v/>
      </c>
      <c r="CC15" s="3" t="str">
        <f t="shared" si="74"/>
        <v/>
      </c>
      <c r="CD15" s="3" t="str">
        <f t="shared" si="74"/>
        <v/>
      </c>
      <c r="CE15" s="3" t="str">
        <f t="shared" si="74"/>
        <v/>
      </c>
      <c r="CF15" s="3" t="str">
        <f t="shared" si="74"/>
        <v/>
      </c>
      <c r="CG15" s="3" t="str">
        <f t="shared" si="74"/>
        <v/>
      </c>
      <c r="CH15" s="3" t="str">
        <f t="shared" si="74"/>
        <v/>
      </c>
      <c r="CI15" s="3" t="str">
        <f t="shared" si="74"/>
        <v/>
      </c>
      <c r="CJ15" s="3" t="e">
        <f t="shared" si="75"/>
        <v>#N/A</v>
      </c>
      <c r="CK15" s="3" t="e">
        <f t="shared" si="75"/>
        <v>#N/A</v>
      </c>
      <c r="CL15" s="3" t="e">
        <f t="shared" si="75"/>
        <v>#N/A</v>
      </c>
      <c r="CM15" s="3" t="e">
        <f t="shared" si="75"/>
        <v>#N/A</v>
      </c>
      <c r="CN15" s="3" t="e">
        <f t="shared" si="75"/>
        <v>#N/A</v>
      </c>
      <c r="CO15" s="3" t="e">
        <f t="shared" si="75"/>
        <v>#N/A</v>
      </c>
      <c r="CP15" s="3" t="e">
        <f t="shared" si="75"/>
        <v>#N/A</v>
      </c>
      <c r="CQ15" s="3" t="e">
        <f t="shared" si="75"/>
        <v>#N/A</v>
      </c>
      <c r="CR15" s="3" t="e">
        <f t="shared" si="75"/>
        <v>#N/A</v>
      </c>
      <c r="CS15" s="3" t="e">
        <f t="shared" si="75"/>
        <v>#N/A</v>
      </c>
      <c r="CT15" s="3" t="e">
        <f t="shared" si="76"/>
        <v>#N/A</v>
      </c>
      <c r="CU15" s="3" t="e">
        <f t="shared" si="76"/>
        <v>#N/A</v>
      </c>
      <c r="CV15" s="3" t="e">
        <f t="shared" si="76"/>
        <v>#N/A</v>
      </c>
      <c r="CW15" s="3" t="e">
        <f t="shared" si="76"/>
        <v>#N/A</v>
      </c>
      <c r="CX15" s="3" t="e">
        <f t="shared" si="76"/>
        <v>#N/A</v>
      </c>
      <c r="CY15" s="3" t="e">
        <f t="shared" si="76"/>
        <v>#N/A</v>
      </c>
      <c r="CZ15" s="3" t="e">
        <f t="shared" si="76"/>
        <v>#N/A</v>
      </c>
      <c r="DA15" s="3" t="e">
        <f t="shared" si="77"/>
        <v>#N/A</v>
      </c>
      <c r="DB15" s="3" t="e">
        <f t="shared" si="77"/>
        <v>#N/A</v>
      </c>
      <c r="DC15" s="3" t="e">
        <f t="shared" si="77"/>
        <v>#N/A</v>
      </c>
      <c r="DD15" s="3" t="e">
        <f t="shared" si="77"/>
        <v>#N/A</v>
      </c>
      <c r="DE15" s="3" t="e">
        <f t="shared" si="77"/>
        <v>#N/A</v>
      </c>
      <c r="DF15" s="3" t="e">
        <f t="shared" si="77"/>
        <v>#N/A</v>
      </c>
      <c r="DG15" s="3" t="e">
        <f t="shared" si="77"/>
        <v>#N/A</v>
      </c>
      <c r="DH15" s="3" t="e">
        <f t="shared" si="77"/>
        <v>#N/A</v>
      </c>
      <c r="DI15" s="3" t="e">
        <f t="shared" si="77"/>
        <v>#N/A</v>
      </c>
      <c r="DJ15" s="3" t="e">
        <f t="shared" si="77"/>
        <v>#N/A</v>
      </c>
      <c r="DK15" s="3" t="e">
        <f t="shared" si="78"/>
        <v>#N/A</v>
      </c>
      <c r="DL15" s="3" t="e">
        <f t="shared" si="78"/>
        <v>#N/A</v>
      </c>
      <c r="DM15" s="3" t="e">
        <f t="shared" si="78"/>
        <v>#N/A</v>
      </c>
      <c r="DN15" s="3" t="e">
        <f t="shared" si="78"/>
        <v>#N/A</v>
      </c>
      <c r="DO15" s="3" t="e">
        <f t="shared" si="78"/>
        <v>#N/A</v>
      </c>
      <c r="DP15" s="3" t="e">
        <f t="shared" si="78"/>
        <v>#N/A</v>
      </c>
      <c r="DQ15" s="3" t="e">
        <f t="shared" si="78"/>
        <v>#N/A</v>
      </c>
    </row>
    <row r="16" spans="1:121" ht="17.100000000000001" customHeight="1" x14ac:dyDescent="0.25">
      <c r="B16" s="42"/>
      <c r="C16" s="48">
        <v>10</v>
      </c>
      <c r="D16" s="49"/>
      <c r="E16" s="50" t="str">
        <f t="shared" si="30"/>
        <v/>
      </c>
      <c r="F16" s="51" t="str">
        <f t="shared" si="31"/>
        <v/>
      </c>
      <c r="G16" s="51" t="str">
        <f t="shared" si="32"/>
        <v/>
      </c>
      <c r="H16" s="51" t="str">
        <f t="shared" si="33"/>
        <v/>
      </c>
      <c r="I16" s="51" t="str">
        <f t="shared" si="34"/>
        <v/>
      </c>
      <c r="J16" s="35" t="str">
        <f t="shared" si="35"/>
        <v/>
      </c>
      <c r="K16" s="69"/>
      <c r="L16" s="70"/>
      <c r="M16" s="69"/>
      <c r="N16" s="70"/>
      <c r="O16" s="71"/>
      <c r="P16" s="71"/>
      <c r="Q16" s="15"/>
      <c r="R16" s="13" t="str">
        <f t="shared" si="36"/>
        <v/>
      </c>
      <c r="S16" s="13" t="str">
        <f>IF(HLOOKUP($D$4,$AA$101:$BA$118,11,FALSE)=0,"",HLOOKUP($D$4,$AA$101:$BA$118,11,FALSE))</f>
        <v/>
      </c>
      <c r="T16" s="13" t="str">
        <f t="shared" si="37"/>
        <v/>
      </c>
      <c r="U16" s="13" t="str">
        <f t="shared" si="38"/>
        <v/>
      </c>
      <c r="V16" s="13">
        <f t="shared" si="39"/>
        <v>0</v>
      </c>
      <c r="W16" s="13" t="b">
        <f t="shared" si="40"/>
        <v>0</v>
      </c>
      <c r="X16" s="15">
        <f t="shared" si="9"/>
        <v>0</v>
      </c>
      <c r="Y16" s="13" t="str">
        <f t="shared" si="41"/>
        <v/>
      </c>
      <c r="Z16" s="13" t="str">
        <f t="shared" si="42"/>
        <v/>
      </c>
      <c r="AA16" s="13" t="str">
        <f t="shared" si="43"/>
        <v/>
      </c>
      <c r="AB16" s="13" t="str">
        <f t="shared" si="44"/>
        <v/>
      </c>
      <c r="AC16" s="13" t="str">
        <f t="shared" si="45"/>
        <v/>
      </c>
      <c r="AD16" s="13" t="str">
        <f t="shared" si="46"/>
        <v/>
      </c>
      <c r="AF16" s="4" t="str">
        <f t="shared" ca="1" si="47"/>
        <v>O</v>
      </c>
      <c r="AG16" s="4" t="str">
        <f t="shared" ca="1" si="10"/>
        <v>O</v>
      </c>
      <c r="AH16" s="4" t="str">
        <f t="shared" ca="1" si="10"/>
        <v>O</v>
      </c>
      <c r="AI16" s="4" t="str">
        <f t="shared" ca="1" si="10"/>
        <v>O</v>
      </c>
      <c r="AJ16" s="4" t="str">
        <f t="shared" ca="1" si="10"/>
        <v>O</v>
      </c>
      <c r="AK16" s="4" t="e">
        <f t="shared" ca="1" si="11"/>
        <v>#N/A</v>
      </c>
      <c r="AL16" s="4" t="e">
        <f t="shared" ca="1" si="11"/>
        <v>#N/A</v>
      </c>
      <c r="AM16" s="4" t="e">
        <f t="shared" ca="1" si="11"/>
        <v>#N/A</v>
      </c>
      <c r="AN16" s="4" t="e">
        <f t="shared" ca="1" si="11"/>
        <v>#N/A</v>
      </c>
      <c r="AO16" s="4" t="e">
        <f t="shared" ca="1" si="11"/>
        <v>#N/A</v>
      </c>
      <c r="AP16" s="4" t="e">
        <f t="shared" ca="1" si="48"/>
        <v>#N/A</v>
      </c>
      <c r="AQ16" s="4" t="str">
        <f t="shared" ca="1" si="49"/>
        <v>-</v>
      </c>
      <c r="AR16" s="4" t="str">
        <f t="shared" ca="1" si="50"/>
        <v>-</v>
      </c>
      <c r="AS16" s="4" t="e">
        <f t="shared" ca="1" si="12"/>
        <v>#N/A</v>
      </c>
      <c r="AT16" s="4" t="e">
        <f t="shared" ca="1" si="13"/>
        <v>#N/A</v>
      </c>
      <c r="AU16" s="4" t="e">
        <f t="shared" ca="1" si="14"/>
        <v>#N/A</v>
      </c>
      <c r="AV16" s="4" t="e">
        <f t="shared" ca="1" si="15"/>
        <v>#N/A</v>
      </c>
      <c r="AW16" s="4" t="e">
        <f t="shared" ca="1" si="16"/>
        <v>#N/A</v>
      </c>
      <c r="AX16" s="3">
        <f t="shared" ca="1" si="17"/>
        <v>0</v>
      </c>
      <c r="AY16" s="3">
        <f t="shared" ca="1" si="18"/>
        <v>0</v>
      </c>
      <c r="AZ16" s="3" t="b">
        <f t="shared" ca="1" si="51"/>
        <v>0</v>
      </c>
      <c r="BA16" s="3">
        <f t="shared" ca="1" si="19"/>
        <v>0</v>
      </c>
      <c r="BB16" s="3">
        <f t="shared" ca="1" si="52"/>
        <v>0</v>
      </c>
      <c r="BC16" s="4">
        <f t="shared" ca="1" si="20"/>
        <v>0</v>
      </c>
      <c r="BD16" s="4">
        <f t="shared" ca="1" si="21"/>
        <v>0</v>
      </c>
      <c r="BE16" s="4">
        <f t="shared" ca="1" si="22"/>
        <v>0</v>
      </c>
      <c r="BF16" s="81" t="str">
        <f t="shared" si="53"/>
        <v/>
      </c>
      <c r="BG16" s="4">
        <v>10</v>
      </c>
      <c r="BH16" s="4" t="e">
        <f t="shared" ca="1" si="54"/>
        <v>#N/A</v>
      </c>
      <c r="BI16" s="4" t="e">
        <f t="shared" ca="1" si="55"/>
        <v>#N/A</v>
      </c>
      <c r="BJ16" s="4" t="e">
        <f t="shared" ca="1" si="23"/>
        <v>#N/A</v>
      </c>
      <c r="BK16" s="3" t="str">
        <f t="shared" si="68"/>
        <v/>
      </c>
      <c r="BL16" s="3" t="str">
        <f t="shared" si="56"/>
        <v/>
      </c>
      <c r="BM16" s="3" t="str">
        <f t="shared" si="57"/>
        <v/>
      </c>
      <c r="BN16" s="3" t="str">
        <f t="shared" si="58"/>
        <v/>
      </c>
      <c r="BO16" s="3" t="str">
        <f t="shared" si="59"/>
        <v/>
      </c>
      <c r="BP16" s="3" t="str">
        <f t="shared" si="60"/>
        <v/>
      </c>
      <c r="BQ16" s="3" t="str">
        <f t="shared" si="61"/>
        <v/>
      </c>
      <c r="BR16" s="3">
        <v>5</v>
      </c>
      <c r="BS16" s="3" t="str">
        <f t="shared" si="73"/>
        <v/>
      </c>
      <c r="BT16" s="3" t="str">
        <f t="shared" si="73"/>
        <v/>
      </c>
      <c r="BU16" s="3" t="str">
        <f t="shared" si="73"/>
        <v/>
      </c>
      <c r="BV16" s="3" t="str">
        <f t="shared" si="73"/>
        <v/>
      </c>
      <c r="BW16" s="3" t="str">
        <f t="shared" si="73"/>
        <v/>
      </c>
      <c r="BX16" s="3" t="str">
        <f t="shared" si="73"/>
        <v/>
      </c>
      <c r="BY16" s="3" t="str">
        <f t="shared" si="73"/>
        <v/>
      </c>
      <c r="BZ16" s="3" t="str">
        <f t="shared" si="73"/>
        <v/>
      </c>
      <c r="CA16" s="3" t="str">
        <f t="shared" si="73"/>
        <v/>
      </c>
      <c r="CB16" s="3" t="str">
        <f t="shared" si="73"/>
        <v/>
      </c>
      <c r="CC16" s="3" t="str">
        <f t="shared" si="74"/>
        <v/>
      </c>
      <c r="CD16" s="3" t="str">
        <f t="shared" si="74"/>
        <v/>
      </c>
      <c r="CE16" s="3" t="str">
        <f t="shared" si="74"/>
        <v/>
      </c>
      <c r="CF16" s="3" t="str">
        <f t="shared" si="74"/>
        <v/>
      </c>
      <c r="CG16" s="3" t="str">
        <f t="shared" si="74"/>
        <v/>
      </c>
      <c r="CH16" s="3" t="str">
        <f t="shared" si="74"/>
        <v/>
      </c>
      <c r="CI16" s="3" t="str">
        <f t="shared" si="74"/>
        <v/>
      </c>
      <c r="CJ16" s="3" t="e">
        <f t="shared" si="75"/>
        <v>#N/A</v>
      </c>
      <c r="CK16" s="3" t="e">
        <f t="shared" si="75"/>
        <v>#N/A</v>
      </c>
      <c r="CL16" s="3" t="e">
        <f t="shared" si="75"/>
        <v>#N/A</v>
      </c>
      <c r="CM16" s="3" t="e">
        <f t="shared" si="75"/>
        <v>#N/A</v>
      </c>
      <c r="CN16" s="3" t="e">
        <f t="shared" si="75"/>
        <v>#N/A</v>
      </c>
      <c r="CO16" s="3" t="e">
        <f t="shared" si="75"/>
        <v>#N/A</v>
      </c>
      <c r="CP16" s="3" t="e">
        <f t="shared" si="75"/>
        <v>#N/A</v>
      </c>
      <c r="CQ16" s="3" t="e">
        <f t="shared" si="75"/>
        <v>#N/A</v>
      </c>
      <c r="CR16" s="3" t="e">
        <f t="shared" si="75"/>
        <v>#N/A</v>
      </c>
      <c r="CS16" s="3" t="e">
        <f t="shared" si="75"/>
        <v>#N/A</v>
      </c>
      <c r="CT16" s="3" t="e">
        <f t="shared" si="76"/>
        <v>#N/A</v>
      </c>
      <c r="CU16" s="3" t="e">
        <f t="shared" si="76"/>
        <v>#N/A</v>
      </c>
      <c r="CV16" s="3" t="e">
        <f t="shared" si="76"/>
        <v>#N/A</v>
      </c>
      <c r="CW16" s="3" t="e">
        <f t="shared" si="76"/>
        <v>#N/A</v>
      </c>
      <c r="CX16" s="3" t="e">
        <f t="shared" si="76"/>
        <v>#N/A</v>
      </c>
      <c r="CY16" s="3" t="e">
        <f t="shared" si="76"/>
        <v>#N/A</v>
      </c>
      <c r="CZ16" s="3" t="e">
        <f t="shared" si="76"/>
        <v>#N/A</v>
      </c>
      <c r="DA16" s="3" t="e">
        <f t="shared" si="77"/>
        <v>#N/A</v>
      </c>
      <c r="DB16" s="3" t="e">
        <f t="shared" si="77"/>
        <v>#N/A</v>
      </c>
      <c r="DC16" s="3" t="e">
        <f t="shared" si="77"/>
        <v>#N/A</v>
      </c>
      <c r="DD16" s="3" t="e">
        <f t="shared" si="77"/>
        <v>#N/A</v>
      </c>
      <c r="DE16" s="3" t="e">
        <f t="shared" si="77"/>
        <v>#N/A</v>
      </c>
      <c r="DF16" s="3" t="e">
        <f t="shared" si="77"/>
        <v>#N/A</v>
      </c>
      <c r="DG16" s="3" t="e">
        <f t="shared" si="77"/>
        <v>#N/A</v>
      </c>
      <c r="DH16" s="3" t="e">
        <f t="shared" si="77"/>
        <v>#N/A</v>
      </c>
      <c r="DI16" s="3" t="e">
        <f t="shared" si="77"/>
        <v>#N/A</v>
      </c>
      <c r="DJ16" s="3" t="e">
        <f t="shared" si="77"/>
        <v>#N/A</v>
      </c>
      <c r="DK16" s="3" t="e">
        <f t="shared" si="78"/>
        <v>#N/A</v>
      </c>
      <c r="DL16" s="3" t="e">
        <f t="shared" si="78"/>
        <v>#N/A</v>
      </c>
      <c r="DM16" s="3" t="e">
        <f t="shared" si="78"/>
        <v>#N/A</v>
      </c>
      <c r="DN16" s="3" t="e">
        <f t="shared" si="78"/>
        <v>#N/A</v>
      </c>
      <c r="DO16" s="3" t="e">
        <f t="shared" si="78"/>
        <v>#N/A</v>
      </c>
      <c r="DP16" s="3" t="e">
        <f t="shared" si="78"/>
        <v>#N/A</v>
      </c>
      <c r="DQ16" s="3" t="e">
        <f t="shared" si="78"/>
        <v>#N/A</v>
      </c>
    </row>
    <row r="17" spans="2:121" ht="17.100000000000001" customHeight="1" x14ac:dyDescent="0.25">
      <c r="B17" s="42"/>
      <c r="C17" s="48">
        <v>11</v>
      </c>
      <c r="D17" s="49"/>
      <c r="E17" s="50" t="str">
        <f t="shared" si="30"/>
        <v/>
      </c>
      <c r="F17" s="51" t="str">
        <f t="shared" si="31"/>
        <v/>
      </c>
      <c r="G17" s="51" t="str">
        <f t="shared" si="32"/>
        <v/>
      </c>
      <c r="H17" s="51" t="str">
        <f t="shared" si="33"/>
        <v/>
      </c>
      <c r="I17" s="51" t="str">
        <f t="shared" si="34"/>
        <v/>
      </c>
      <c r="J17" s="35" t="str">
        <f t="shared" si="35"/>
        <v/>
      </c>
      <c r="K17" s="69"/>
      <c r="L17" s="70"/>
      <c r="M17" s="69"/>
      <c r="N17" s="70"/>
      <c r="O17" s="71"/>
      <c r="P17" s="71"/>
      <c r="Q17" s="15"/>
      <c r="R17" s="13" t="str">
        <f t="shared" si="36"/>
        <v/>
      </c>
      <c r="S17" s="13" t="str">
        <f>IF(HLOOKUP($D$4,$AA$101:$BA$118,12,FALSE)=0,"",HLOOKUP($D$4,$AA$101:$BA$118,12,FALSE))</f>
        <v/>
      </c>
      <c r="T17" s="13" t="str">
        <f t="shared" si="37"/>
        <v/>
      </c>
      <c r="U17" s="13" t="str">
        <f t="shared" si="38"/>
        <v/>
      </c>
      <c r="V17" s="13">
        <f t="shared" si="39"/>
        <v>0</v>
      </c>
      <c r="W17" s="13" t="b">
        <f t="shared" si="40"/>
        <v>0</v>
      </c>
      <c r="X17" s="15">
        <f t="shared" si="9"/>
        <v>0</v>
      </c>
      <c r="Y17" s="13" t="str">
        <f t="shared" si="41"/>
        <v/>
      </c>
      <c r="Z17" s="13" t="str">
        <f t="shared" si="42"/>
        <v/>
      </c>
      <c r="AA17" s="13" t="str">
        <f t="shared" si="43"/>
        <v/>
      </c>
      <c r="AB17" s="13" t="str">
        <f t="shared" si="44"/>
        <v/>
      </c>
      <c r="AC17" s="13" t="str">
        <f t="shared" si="45"/>
        <v/>
      </c>
      <c r="AD17" s="13" t="str">
        <f t="shared" si="46"/>
        <v/>
      </c>
      <c r="AF17" s="4" t="str">
        <f t="shared" ca="1" si="47"/>
        <v>O</v>
      </c>
      <c r="AG17" s="4" t="str">
        <f t="shared" ca="1" si="10"/>
        <v>O</v>
      </c>
      <c r="AH17" s="4" t="str">
        <f t="shared" ca="1" si="10"/>
        <v>O</v>
      </c>
      <c r="AI17" s="4" t="str">
        <f t="shared" ca="1" si="10"/>
        <v>O</v>
      </c>
      <c r="AJ17" s="4" t="str">
        <f t="shared" ca="1" si="10"/>
        <v>O</v>
      </c>
      <c r="AK17" s="4" t="e">
        <f t="shared" ca="1" si="11"/>
        <v>#N/A</v>
      </c>
      <c r="AL17" s="4" t="e">
        <f t="shared" ca="1" si="11"/>
        <v>#N/A</v>
      </c>
      <c r="AM17" s="4" t="e">
        <f t="shared" ca="1" si="11"/>
        <v>#N/A</v>
      </c>
      <c r="AN17" s="4" t="e">
        <f t="shared" ca="1" si="11"/>
        <v>#N/A</v>
      </c>
      <c r="AO17" s="4" t="e">
        <f t="shared" ca="1" si="11"/>
        <v>#N/A</v>
      </c>
      <c r="AP17" s="4" t="e">
        <f t="shared" ca="1" si="48"/>
        <v>#N/A</v>
      </c>
      <c r="AQ17" s="4" t="str">
        <f t="shared" ca="1" si="49"/>
        <v>-</v>
      </c>
      <c r="AR17" s="4" t="str">
        <f t="shared" ca="1" si="50"/>
        <v>-</v>
      </c>
      <c r="AS17" s="4" t="e">
        <f t="shared" ca="1" si="12"/>
        <v>#N/A</v>
      </c>
      <c r="AT17" s="4" t="e">
        <f t="shared" ca="1" si="13"/>
        <v>#N/A</v>
      </c>
      <c r="AU17" s="4" t="e">
        <f t="shared" ca="1" si="14"/>
        <v>#N/A</v>
      </c>
      <c r="AV17" s="4" t="e">
        <f t="shared" ca="1" si="15"/>
        <v>#N/A</v>
      </c>
      <c r="AW17" s="4" t="e">
        <f t="shared" ca="1" si="16"/>
        <v>#N/A</v>
      </c>
      <c r="AX17" s="3">
        <f t="shared" ca="1" si="17"/>
        <v>0</v>
      </c>
      <c r="AY17" s="3">
        <f t="shared" ca="1" si="18"/>
        <v>0</v>
      </c>
      <c r="AZ17" s="3" t="b">
        <f t="shared" ca="1" si="51"/>
        <v>0</v>
      </c>
      <c r="BA17" s="3">
        <f t="shared" ca="1" si="19"/>
        <v>0</v>
      </c>
      <c r="BB17" s="3">
        <f t="shared" ca="1" si="52"/>
        <v>0</v>
      </c>
      <c r="BC17" s="4">
        <f t="shared" ca="1" si="20"/>
        <v>0</v>
      </c>
      <c r="BD17" s="4">
        <f t="shared" ca="1" si="21"/>
        <v>0</v>
      </c>
      <c r="BE17" s="4">
        <f t="shared" ca="1" si="22"/>
        <v>0</v>
      </c>
      <c r="BF17" s="81" t="str">
        <f t="shared" si="53"/>
        <v/>
      </c>
      <c r="BG17" s="4">
        <v>11</v>
      </c>
      <c r="BH17" s="4" t="e">
        <f t="shared" ca="1" si="54"/>
        <v>#N/A</v>
      </c>
      <c r="BI17" s="4" t="e">
        <f t="shared" ca="1" si="55"/>
        <v>#N/A</v>
      </c>
      <c r="BJ17" s="4" t="e">
        <f t="shared" ca="1" si="23"/>
        <v>#N/A</v>
      </c>
      <c r="BK17" s="3" t="str">
        <f t="shared" si="68"/>
        <v/>
      </c>
      <c r="BL17" s="3" t="str">
        <f t="shared" si="56"/>
        <v/>
      </c>
      <c r="BM17" s="3" t="str">
        <f t="shared" si="57"/>
        <v/>
      </c>
      <c r="BN17" s="3" t="str">
        <f t="shared" si="58"/>
        <v/>
      </c>
      <c r="BO17" s="3" t="str">
        <f t="shared" si="59"/>
        <v/>
      </c>
      <c r="BP17" s="3" t="str">
        <f t="shared" si="60"/>
        <v/>
      </c>
      <c r="BQ17" s="3" t="str">
        <f t="shared" si="61"/>
        <v/>
      </c>
      <c r="BR17" s="3">
        <v>6</v>
      </c>
      <c r="BS17" s="3" t="str">
        <f t="shared" si="73"/>
        <v/>
      </c>
      <c r="BT17" s="3" t="str">
        <f t="shared" si="73"/>
        <v/>
      </c>
      <c r="BU17" s="3" t="str">
        <f t="shared" si="73"/>
        <v/>
      </c>
      <c r="BV17" s="3" t="str">
        <f t="shared" si="73"/>
        <v/>
      </c>
      <c r="BW17" s="3" t="str">
        <f t="shared" si="73"/>
        <v/>
      </c>
      <c r="BX17" s="3" t="str">
        <f t="shared" si="73"/>
        <v/>
      </c>
      <c r="BY17" s="3" t="str">
        <f t="shared" si="73"/>
        <v/>
      </c>
      <c r="BZ17" s="3" t="str">
        <f t="shared" si="73"/>
        <v/>
      </c>
      <c r="CA17" s="3" t="str">
        <f t="shared" si="73"/>
        <v/>
      </c>
      <c r="CB17" s="3" t="str">
        <f t="shared" si="73"/>
        <v/>
      </c>
      <c r="CC17" s="3" t="str">
        <f t="shared" si="74"/>
        <v/>
      </c>
      <c r="CD17" s="3" t="str">
        <f t="shared" si="74"/>
        <v/>
      </c>
      <c r="CE17" s="3" t="str">
        <f t="shared" si="74"/>
        <v/>
      </c>
      <c r="CF17" s="3" t="str">
        <f t="shared" si="74"/>
        <v/>
      </c>
      <c r="CG17" s="3" t="str">
        <f t="shared" si="74"/>
        <v/>
      </c>
      <c r="CH17" s="3" t="str">
        <f t="shared" si="74"/>
        <v/>
      </c>
      <c r="CI17" s="3" t="str">
        <f t="shared" si="74"/>
        <v/>
      </c>
      <c r="CJ17" s="3" t="e">
        <f t="shared" si="75"/>
        <v>#N/A</v>
      </c>
      <c r="CK17" s="3" t="e">
        <f t="shared" si="75"/>
        <v>#N/A</v>
      </c>
      <c r="CL17" s="3" t="e">
        <f t="shared" si="75"/>
        <v>#N/A</v>
      </c>
      <c r="CM17" s="3" t="e">
        <f t="shared" si="75"/>
        <v>#N/A</v>
      </c>
      <c r="CN17" s="3" t="e">
        <f t="shared" si="75"/>
        <v>#N/A</v>
      </c>
      <c r="CO17" s="3" t="e">
        <f t="shared" si="75"/>
        <v>#N/A</v>
      </c>
      <c r="CP17" s="3" t="e">
        <f t="shared" si="75"/>
        <v>#N/A</v>
      </c>
      <c r="CQ17" s="3" t="e">
        <f t="shared" si="75"/>
        <v>#N/A</v>
      </c>
      <c r="CR17" s="3" t="e">
        <f t="shared" si="75"/>
        <v>#N/A</v>
      </c>
      <c r="CS17" s="3" t="e">
        <f t="shared" si="75"/>
        <v>#N/A</v>
      </c>
      <c r="CT17" s="3" t="e">
        <f t="shared" si="76"/>
        <v>#N/A</v>
      </c>
      <c r="CU17" s="3" t="e">
        <f t="shared" si="76"/>
        <v>#N/A</v>
      </c>
      <c r="CV17" s="3" t="e">
        <f t="shared" si="76"/>
        <v>#N/A</v>
      </c>
      <c r="CW17" s="3" t="e">
        <f t="shared" si="76"/>
        <v>#N/A</v>
      </c>
      <c r="CX17" s="3" t="e">
        <f t="shared" si="76"/>
        <v>#N/A</v>
      </c>
      <c r="CY17" s="3" t="e">
        <f t="shared" si="76"/>
        <v>#N/A</v>
      </c>
      <c r="CZ17" s="3" t="e">
        <f t="shared" si="76"/>
        <v>#N/A</v>
      </c>
      <c r="DA17" s="3" t="e">
        <f t="shared" si="77"/>
        <v>#N/A</v>
      </c>
      <c r="DB17" s="3" t="e">
        <f t="shared" si="77"/>
        <v>#N/A</v>
      </c>
      <c r="DC17" s="3" t="e">
        <f t="shared" si="77"/>
        <v>#N/A</v>
      </c>
      <c r="DD17" s="3" t="e">
        <f t="shared" si="77"/>
        <v>#N/A</v>
      </c>
      <c r="DE17" s="3" t="e">
        <f t="shared" si="77"/>
        <v>#N/A</v>
      </c>
      <c r="DF17" s="3" t="e">
        <f t="shared" si="77"/>
        <v>#N/A</v>
      </c>
      <c r="DG17" s="3" t="e">
        <f t="shared" si="77"/>
        <v>#N/A</v>
      </c>
      <c r="DH17" s="3" t="e">
        <f t="shared" si="77"/>
        <v>#N/A</v>
      </c>
      <c r="DI17" s="3" t="e">
        <f t="shared" si="77"/>
        <v>#N/A</v>
      </c>
      <c r="DJ17" s="3" t="e">
        <f t="shared" si="77"/>
        <v>#N/A</v>
      </c>
      <c r="DK17" s="3" t="e">
        <f t="shared" si="78"/>
        <v>#N/A</v>
      </c>
      <c r="DL17" s="3" t="e">
        <f t="shared" si="78"/>
        <v>#N/A</v>
      </c>
      <c r="DM17" s="3" t="e">
        <f t="shared" si="78"/>
        <v>#N/A</v>
      </c>
      <c r="DN17" s="3" t="e">
        <f t="shared" si="78"/>
        <v>#N/A</v>
      </c>
      <c r="DO17" s="3" t="e">
        <f t="shared" si="78"/>
        <v>#N/A</v>
      </c>
      <c r="DP17" s="3" t="e">
        <f t="shared" si="78"/>
        <v>#N/A</v>
      </c>
      <c r="DQ17" s="3" t="e">
        <f t="shared" si="78"/>
        <v>#N/A</v>
      </c>
    </row>
    <row r="18" spans="2:121" ht="17.100000000000001" customHeight="1" x14ac:dyDescent="0.25">
      <c r="B18" s="42"/>
      <c r="C18" s="48">
        <v>12</v>
      </c>
      <c r="D18" s="49"/>
      <c r="E18" s="50" t="str">
        <f t="shared" si="30"/>
        <v/>
      </c>
      <c r="F18" s="51" t="str">
        <f t="shared" si="31"/>
        <v/>
      </c>
      <c r="G18" s="51" t="str">
        <f t="shared" si="32"/>
        <v/>
      </c>
      <c r="H18" s="51" t="str">
        <f t="shared" si="33"/>
        <v/>
      </c>
      <c r="I18" s="51" t="str">
        <f t="shared" si="34"/>
        <v/>
      </c>
      <c r="J18" s="35" t="str">
        <f t="shared" si="35"/>
        <v/>
      </c>
      <c r="K18" s="69"/>
      <c r="L18" s="70"/>
      <c r="M18" s="69"/>
      <c r="N18" s="70"/>
      <c r="O18" s="71"/>
      <c r="P18" s="71"/>
      <c r="Q18" s="15"/>
      <c r="R18" s="13" t="str">
        <f t="shared" si="36"/>
        <v/>
      </c>
      <c r="S18" s="13" t="str">
        <f>IF(HLOOKUP($D$4,$AA$101:$BA$118,13,FALSE)=0,"",HLOOKUP($D$4,$AA$101:$BA$118,13,FALSE))</f>
        <v/>
      </c>
      <c r="T18" s="13" t="str">
        <f t="shared" si="37"/>
        <v/>
      </c>
      <c r="U18" s="13" t="str">
        <f t="shared" si="38"/>
        <v/>
      </c>
      <c r="V18" s="13">
        <f t="shared" si="39"/>
        <v>0</v>
      </c>
      <c r="W18" s="13" t="b">
        <f t="shared" si="40"/>
        <v>0</v>
      </c>
      <c r="X18" s="15">
        <f t="shared" si="9"/>
        <v>0</v>
      </c>
      <c r="Y18" s="13" t="str">
        <f t="shared" si="41"/>
        <v/>
      </c>
      <c r="Z18" s="13" t="str">
        <f t="shared" si="42"/>
        <v/>
      </c>
      <c r="AA18" s="13" t="str">
        <f t="shared" si="43"/>
        <v/>
      </c>
      <c r="AB18" s="13" t="str">
        <f t="shared" si="44"/>
        <v/>
      </c>
      <c r="AC18" s="13" t="str">
        <f t="shared" si="45"/>
        <v/>
      </c>
      <c r="AD18" s="13" t="str">
        <f t="shared" si="46"/>
        <v/>
      </c>
      <c r="AF18" s="4" t="str">
        <f t="shared" ca="1" si="47"/>
        <v>O</v>
      </c>
      <c r="AG18" s="4" t="str">
        <f t="shared" ca="1" si="10"/>
        <v>O</v>
      </c>
      <c r="AH18" s="4" t="str">
        <f t="shared" ca="1" si="10"/>
        <v>O</v>
      </c>
      <c r="AI18" s="4" t="str">
        <f t="shared" ca="1" si="10"/>
        <v>O</v>
      </c>
      <c r="AJ18" s="4" t="str">
        <f t="shared" ca="1" si="10"/>
        <v>O</v>
      </c>
      <c r="AK18" s="4" t="e">
        <f t="shared" ca="1" si="11"/>
        <v>#N/A</v>
      </c>
      <c r="AL18" s="4" t="e">
        <f t="shared" ca="1" si="11"/>
        <v>#N/A</v>
      </c>
      <c r="AM18" s="4" t="e">
        <f t="shared" ca="1" si="11"/>
        <v>#N/A</v>
      </c>
      <c r="AN18" s="4" t="e">
        <f t="shared" ca="1" si="11"/>
        <v>#N/A</v>
      </c>
      <c r="AO18" s="4" t="e">
        <f t="shared" ca="1" si="11"/>
        <v>#N/A</v>
      </c>
      <c r="AP18" s="4" t="e">
        <f t="shared" ca="1" si="48"/>
        <v>#N/A</v>
      </c>
      <c r="AQ18" s="4" t="str">
        <f t="shared" ca="1" si="49"/>
        <v>-</v>
      </c>
      <c r="AR18" s="4" t="str">
        <f t="shared" ca="1" si="50"/>
        <v>-</v>
      </c>
      <c r="AS18" s="4" t="e">
        <f t="shared" ca="1" si="12"/>
        <v>#N/A</v>
      </c>
      <c r="AT18" s="4" t="e">
        <f t="shared" ca="1" si="13"/>
        <v>#N/A</v>
      </c>
      <c r="AU18" s="4" t="e">
        <f t="shared" ca="1" si="14"/>
        <v>#N/A</v>
      </c>
      <c r="AV18" s="4" t="e">
        <f t="shared" ca="1" si="15"/>
        <v>#N/A</v>
      </c>
      <c r="AW18" s="4" t="e">
        <f t="shared" ca="1" si="16"/>
        <v>#N/A</v>
      </c>
      <c r="AX18" s="3">
        <f t="shared" ca="1" si="17"/>
        <v>0</v>
      </c>
      <c r="AY18" s="3">
        <f t="shared" ca="1" si="18"/>
        <v>0</v>
      </c>
      <c r="AZ18" s="3" t="b">
        <f t="shared" ca="1" si="51"/>
        <v>0</v>
      </c>
      <c r="BA18" s="3">
        <f t="shared" ca="1" si="19"/>
        <v>0</v>
      </c>
      <c r="BB18" s="3">
        <f t="shared" ca="1" si="52"/>
        <v>0</v>
      </c>
      <c r="BC18" s="4">
        <f t="shared" ca="1" si="20"/>
        <v>0</v>
      </c>
      <c r="BD18" s="4">
        <f t="shared" ca="1" si="21"/>
        <v>0</v>
      </c>
      <c r="BE18" s="4">
        <f t="shared" ca="1" si="22"/>
        <v>0</v>
      </c>
      <c r="BF18" s="81" t="str">
        <f t="shared" si="53"/>
        <v/>
      </c>
      <c r="BG18" s="4">
        <v>12</v>
      </c>
      <c r="BH18" s="4" t="e">
        <f t="shared" ca="1" si="54"/>
        <v>#N/A</v>
      </c>
      <c r="BI18" s="4" t="e">
        <f t="shared" ca="1" si="55"/>
        <v>#N/A</v>
      </c>
      <c r="BJ18" s="4" t="e">
        <f t="shared" ca="1" si="23"/>
        <v>#N/A</v>
      </c>
      <c r="BK18" s="3" t="str">
        <f t="shared" si="68"/>
        <v/>
      </c>
      <c r="BL18" s="3" t="str">
        <f t="shared" si="56"/>
        <v/>
      </c>
      <c r="BM18" s="3" t="str">
        <f t="shared" si="57"/>
        <v/>
      </c>
      <c r="BN18" s="3" t="str">
        <f t="shared" si="58"/>
        <v/>
      </c>
      <c r="BO18" s="3" t="str">
        <f t="shared" si="59"/>
        <v/>
      </c>
      <c r="BP18" s="3" t="str">
        <f t="shared" si="60"/>
        <v/>
      </c>
      <c r="BQ18" s="3" t="str">
        <f t="shared" si="61"/>
        <v/>
      </c>
      <c r="BR18" s="3">
        <v>7</v>
      </c>
      <c r="BS18" s="3" t="str">
        <f t="shared" si="73"/>
        <v/>
      </c>
      <c r="BT18" s="3" t="str">
        <f t="shared" si="73"/>
        <v/>
      </c>
      <c r="BU18" s="3" t="str">
        <f t="shared" si="73"/>
        <v/>
      </c>
      <c r="BV18" s="3" t="str">
        <f t="shared" si="73"/>
        <v/>
      </c>
      <c r="BW18" s="3" t="str">
        <f t="shared" si="73"/>
        <v/>
      </c>
      <c r="BX18" s="3" t="str">
        <f t="shared" si="73"/>
        <v/>
      </c>
      <c r="BY18" s="3" t="str">
        <f t="shared" si="73"/>
        <v/>
      </c>
      <c r="BZ18" s="3" t="str">
        <f t="shared" si="73"/>
        <v/>
      </c>
      <c r="CA18" s="3" t="str">
        <f t="shared" si="73"/>
        <v/>
      </c>
      <c r="CB18" s="3" t="str">
        <f t="shared" si="73"/>
        <v/>
      </c>
      <c r="CC18" s="3" t="str">
        <f t="shared" si="74"/>
        <v/>
      </c>
      <c r="CD18" s="3" t="str">
        <f t="shared" si="74"/>
        <v/>
      </c>
      <c r="CE18" s="3" t="str">
        <f t="shared" si="74"/>
        <v/>
      </c>
      <c r="CF18" s="3" t="str">
        <f t="shared" si="74"/>
        <v/>
      </c>
      <c r="CG18" s="3" t="str">
        <f t="shared" si="74"/>
        <v/>
      </c>
      <c r="CH18" s="3" t="str">
        <f t="shared" si="74"/>
        <v/>
      </c>
      <c r="CI18" s="3" t="str">
        <f t="shared" si="74"/>
        <v/>
      </c>
      <c r="CJ18" s="3" t="e">
        <f t="shared" si="75"/>
        <v>#N/A</v>
      </c>
      <c r="CK18" s="3" t="e">
        <f t="shared" si="75"/>
        <v>#N/A</v>
      </c>
      <c r="CL18" s="3" t="e">
        <f t="shared" si="75"/>
        <v>#N/A</v>
      </c>
      <c r="CM18" s="3" t="e">
        <f t="shared" si="75"/>
        <v>#N/A</v>
      </c>
      <c r="CN18" s="3" t="e">
        <f t="shared" si="75"/>
        <v>#N/A</v>
      </c>
      <c r="CO18" s="3" t="e">
        <f t="shared" si="75"/>
        <v>#N/A</v>
      </c>
      <c r="CP18" s="3" t="e">
        <f t="shared" si="75"/>
        <v>#N/A</v>
      </c>
      <c r="CQ18" s="3" t="e">
        <f t="shared" si="75"/>
        <v>#N/A</v>
      </c>
      <c r="CR18" s="3" t="e">
        <f t="shared" si="75"/>
        <v>#N/A</v>
      </c>
      <c r="CS18" s="3" t="e">
        <f t="shared" si="75"/>
        <v>#N/A</v>
      </c>
      <c r="CT18" s="3" t="e">
        <f t="shared" si="76"/>
        <v>#N/A</v>
      </c>
      <c r="CU18" s="3" t="e">
        <f t="shared" si="76"/>
        <v>#N/A</v>
      </c>
      <c r="CV18" s="3" t="e">
        <f t="shared" si="76"/>
        <v>#N/A</v>
      </c>
      <c r="CW18" s="3" t="e">
        <f t="shared" si="76"/>
        <v>#N/A</v>
      </c>
      <c r="CX18" s="3" t="e">
        <f t="shared" si="76"/>
        <v>#N/A</v>
      </c>
      <c r="CY18" s="3" t="e">
        <f t="shared" si="76"/>
        <v>#N/A</v>
      </c>
      <c r="CZ18" s="3" t="e">
        <f t="shared" si="76"/>
        <v>#N/A</v>
      </c>
      <c r="DA18" s="3" t="e">
        <f t="shared" si="77"/>
        <v>#N/A</v>
      </c>
      <c r="DB18" s="3" t="e">
        <f t="shared" si="77"/>
        <v>#N/A</v>
      </c>
      <c r="DC18" s="3" t="e">
        <f t="shared" si="77"/>
        <v>#N/A</v>
      </c>
      <c r="DD18" s="3" t="e">
        <f t="shared" si="77"/>
        <v>#N/A</v>
      </c>
      <c r="DE18" s="3" t="e">
        <f t="shared" si="77"/>
        <v>#N/A</v>
      </c>
      <c r="DF18" s="3" t="e">
        <f t="shared" si="77"/>
        <v>#N/A</v>
      </c>
      <c r="DG18" s="3" t="e">
        <f t="shared" si="77"/>
        <v>#N/A</v>
      </c>
      <c r="DH18" s="3" t="e">
        <f t="shared" si="77"/>
        <v>#N/A</v>
      </c>
      <c r="DI18" s="3" t="e">
        <f t="shared" si="77"/>
        <v>#N/A</v>
      </c>
      <c r="DJ18" s="3" t="e">
        <f t="shared" si="77"/>
        <v>#N/A</v>
      </c>
      <c r="DK18" s="3" t="e">
        <f t="shared" si="78"/>
        <v>#N/A</v>
      </c>
      <c r="DL18" s="3" t="e">
        <f t="shared" si="78"/>
        <v>#N/A</v>
      </c>
      <c r="DM18" s="3" t="e">
        <f t="shared" si="78"/>
        <v>#N/A</v>
      </c>
      <c r="DN18" s="3" t="e">
        <f t="shared" si="78"/>
        <v>#N/A</v>
      </c>
      <c r="DO18" s="3" t="e">
        <f t="shared" si="78"/>
        <v>#N/A</v>
      </c>
      <c r="DP18" s="3" t="e">
        <f t="shared" si="78"/>
        <v>#N/A</v>
      </c>
      <c r="DQ18" s="3" t="e">
        <f t="shared" si="78"/>
        <v>#N/A</v>
      </c>
    </row>
    <row r="19" spans="2:121" ht="17.100000000000001" customHeight="1" x14ac:dyDescent="0.25">
      <c r="B19" s="42"/>
      <c r="C19" s="48">
        <v>13</v>
      </c>
      <c r="D19" s="49"/>
      <c r="E19" s="50" t="str">
        <f t="shared" si="30"/>
        <v/>
      </c>
      <c r="F19" s="51" t="str">
        <f t="shared" si="31"/>
        <v/>
      </c>
      <c r="G19" s="51" t="str">
        <f t="shared" si="32"/>
        <v/>
      </c>
      <c r="H19" s="51" t="str">
        <f t="shared" si="33"/>
        <v/>
      </c>
      <c r="I19" s="51" t="str">
        <f t="shared" si="34"/>
        <v/>
      </c>
      <c r="J19" s="35" t="str">
        <f t="shared" si="35"/>
        <v/>
      </c>
      <c r="K19" s="69"/>
      <c r="L19" s="70"/>
      <c r="M19" s="69"/>
      <c r="N19" s="70"/>
      <c r="O19" s="71" t="s">
        <v>520</v>
      </c>
      <c r="P19" s="71"/>
      <c r="Q19" s="15"/>
      <c r="R19" s="13" t="str">
        <f t="shared" si="36"/>
        <v/>
      </c>
      <c r="S19" s="13" t="str">
        <f>IF(HLOOKUP($D$4,$AA$101:$BA$118,14,FALSE)=0,"",HLOOKUP($D$4,$AA$101:$BA$118,14,FALSE))</f>
        <v/>
      </c>
      <c r="T19" s="13" t="str">
        <f t="shared" si="37"/>
        <v/>
      </c>
      <c r="U19" s="13" t="str">
        <f t="shared" si="38"/>
        <v/>
      </c>
      <c r="V19" s="13">
        <f t="shared" si="39"/>
        <v>0</v>
      </c>
      <c r="W19" s="13" t="b">
        <f t="shared" si="40"/>
        <v>0</v>
      </c>
      <c r="X19" s="15">
        <f t="shared" si="9"/>
        <v>0</v>
      </c>
      <c r="Y19" s="13" t="str">
        <f t="shared" si="41"/>
        <v/>
      </c>
      <c r="Z19" s="13" t="str">
        <f t="shared" si="42"/>
        <v/>
      </c>
      <c r="AA19" s="13" t="str">
        <f t="shared" si="43"/>
        <v/>
      </c>
      <c r="AB19" s="13" t="str">
        <f t="shared" si="44"/>
        <v/>
      </c>
      <c r="AC19" s="13" t="str">
        <f t="shared" si="45"/>
        <v/>
      </c>
      <c r="AD19" s="13" t="str">
        <f t="shared" si="46"/>
        <v/>
      </c>
      <c r="AF19" s="4" t="str">
        <f t="shared" ca="1" si="47"/>
        <v>O</v>
      </c>
      <c r="AG19" s="4" t="str">
        <f t="shared" ca="1" si="10"/>
        <v>O</v>
      </c>
      <c r="AH19" s="4" t="str">
        <f t="shared" ca="1" si="10"/>
        <v>O</v>
      </c>
      <c r="AI19" s="4" t="str">
        <f t="shared" ca="1" si="10"/>
        <v>O</v>
      </c>
      <c r="AJ19" s="4" t="str">
        <f t="shared" ca="1" si="10"/>
        <v>O</v>
      </c>
      <c r="AK19" s="4" t="e">
        <f t="shared" ca="1" si="11"/>
        <v>#N/A</v>
      </c>
      <c r="AL19" s="4" t="e">
        <f t="shared" ca="1" si="11"/>
        <v>#N/A</v>
      </c>
      <c r="AM19" s="4" t="e">
        <f t="shared" ca="1" si="11"/>
        <v>#N/A</v>
      </c>
      <c r="AN19" s="4" t="e">
        <f t="shared" ca="1" si="11"/>
        <v>#N/A</v>
      </c>
      <c r="AO19" s="4" t="e">
        <f t="shared" ca="1" si="11"/>
        <v>#N/A</v>
      </c>
      <c r="AP19" s="4" t="e">
        <f t="shared" ca="1" si="48"/>
        <v>#N/A</v>
      </c>
      <c r="AQ19" s="4" t="str">
        <f t="shared" ca="1" si="49"/>
        <v>-</v>
      </c>
      <c r="AR19" s="4" t="str">
        <f t="shared" ca="1" si="50"/>
        <v>-</v>
      </c>
      <c r="AS19" s="4" t="e">
        <f t="shared" ca="1" si="12"/>
        <v>#N/A</v>
      </c>
      <c r="AT19" s="4" t="e">
        <f t="shared" ca="1" si="13"/>
        <v>#N/A</v>
      </c>
      <c r="AU19" s="4" t="e">
        <f t="shared" ca="1" si="14"/>
        <v>#N/A</v>
      </c>
      <c r="AV19" s="4" t="e">
        <f t="shared" ca="1" si="15"/>
        <v>#N/A</v>
      </c>
      <c r="AW19" s="4" t="e">
        <f t="shared" ca="1" si="16"/>
        <v>#N/A</v>
      </c>
      <c r="AX19" s="3">
        <f t="shared" ca="1" si="17"/>
        <v>0</v>
      </c>
      <c r="AY19" s="3">
        <f t="shared" ca="1" si="18"/>
        <v>0</v>
      </c>
      <c r="AZ19" s="3" t="b">
        <f t="shared" ca="1" si="51"/>
        <v>0</v>
      </c>
      <c r="BA19" s="3">
        <f t="shared" ca="1" si="19"/>
        <v>0</v>
      </c>
      <c r="BB19" s="3">
        <f t="shared" ca="1" si="52"/>
        <v>0</v>
      </c>
      <c r="BC19" s="4">
        <f t="shared" ca="1" si="20"/>
        <v>0</v>
      </c>
      <c r="BD19" s="4">
        <f t="shared" ca="1" si="21"/>
        <v>0</v>
      </c>
      <c r="BE19" s="4">
        <f t="shared" ca="1" si="22"/>
        <v>0</v>
      </c>
      <c r="BF19" s="81" t="str">
        <f t="shared" si="53"/>
        <v/>
      </c>
      <c r="BG19" s="4">
        <v>13</v>
      </c>
      <c r="BH19" s="4" t="e">
        <f t="shared" ca="1" si="54"/>
        <v>#N/A</v>
      </c>
      <c r="BI19" s="4" t="e">
        <f t="shared" ca="1" si="55"/>
        <v>#N/A</v>
      </c>
      <c r="BJ19" s="4" t="e">
        <f t="shared" ca="1" si="23"/>
        <v>#N/A</v>
      </c>
      <c r="BK19" s="3" t="str">
        <f t="shared" si="68"/>
        <v/>
      </c>
      <c r="BL19" s="3" t="str">
        <f t="shared" si="56"/>
        <v/>
      </c>
      <c r="BM19" s="3" t="str">
        <f t="shared" si="57"/>
        <v/>
      </c>
      <c r="BN19" s="3" t="str">
        <f t="shared" si="58"/>
        <v/>
      </c>
      <c r="BO19" s="3" t="str">
        <f t="shared" si="59"/>
        <v/>
      </c>
      <c r="BP19" s="3" t="str">
        <f t="shared" si="60"/>
        <v/>
      </c>
      <c r="BQ19" s="3" t="str">
        <f t="shared" si="61"/>
        <v/>
      </c>
      <c r="BR19" s="3">
        <v>8</v>
      </c>
      <c r="BS19" s="3" t="str">
        <f t="shared" si="73"/>
        <v/>
      </c>
      <c r="BT19" s="3" t="str">
        <f t="shared" si="73"/>
        <v/>
      </c>
      <c r="BU19" s="3" t="str">
        <f t="shared" si="73"/>
        <v/>
      </c>
      <c r="BV19" s="3" t="str">
        <f t="shared" si="73"/>
        <v/>
      </c>
      <c r="BW19" s="3" t="str">
        <f t="shared" si="73"/>
        <v/>
      </c>
      <c r="BX19" s="3" t="str">
        <f t="shared" si="73"/>
        <v/>
      </c>
      <c r="BY19" s="3" t="str">
        <f t="shared" si="73"/>
        <v/>
      </c>
      <c r="BZ19" s="3" t="str">
        <f t="shared" si="73"/>
        <v/>
      </c>
      <c r="CA19" s="3" t="str">
        <f t="shared" si="73"/>
        <v/>
      </c>
      <c r="CB19" s="3" t="str">
        <f t="shared" si="73"/>
        <v/>
      </c>
      <c r="CC19" s="3" t="str">
        <f t="shared" si="74"/>
        <v/>
      </c>
      <c r="CD19" s="3" t="str">
        <f t="shared" si="74"/>
        <v/>
      </c>
      <c r="CE19" s="3" t="str">
        <f t="shared" si="74"/>
        <v/>
      </c>
      <c r="CF19" s="3" t="str">
        <f t="shared" si="74"/>
        <v/>
      </c>
      <c r="CG19" s="3" t="str">
        <f t="shared" si="74"/>
        <v/>
      </c>
      <c r="CH19" s="3" t="str">
        <f t="shared" si="74"/>
        <v/>
      </c>
      <c r="CI19" s="3" t="str">
        <f t="shared" si="74"/>
        <v/>
      </c>
      <c r="CJ19" s="3" t="e">
        <f t="shared" si="75"/>
        <v>#N/A</v>
      </c>
      <c r="CK19" s="3" t="e">
        <f t="shared" si="75"/>
        <v>#N/A</v>
      </c>
      <c r="CL19" s="3" t="e">
        <f t="shared" si="75"/>
        <v>#N/A</v>
      </c>
      <c r="CM19" s="3" t="e">
        <f t="shared" si="75"/>
        <v>#N/A</v>
      </c>
      <c r="CN19" s="3" t="e">
        <f t="shared" si="75"/>
        <v>#N/A</v>
      </c>
      <c r="CO19" s="3" t="e">
        <f t="shared" si="75"/>
        <v>#N/A</v>
      </c>
      <c r="CP19" s="3" t="e">
        <f t="shared" si="75"/>
        <v>#N/A</v>
      </c>
      <c r="CQ19" s="3" t="e">
        <f t="shared" si="75"/>
        <v>#N/A</v>
      </c>
      <c r="CR19" s="3" t="e">
        <f t="shared" si="75"/>
        <v>#N/A</v>
      </c>
      <c r="CS19" s="3" t="e">
        <f t="shared" si="75"/>
        <v>#N/A</v>
      </c>
      <c r="CT19" s="3" t="e">
        <f t="shared" si="76"/>
        <v>#N/A</v>
      </c>
      <c r="CU19" s="3" t="e">
        <f t="shared" si="76"/>
        <v>#N/A</v>
      </c>
      <c r="CV19" s="3" t="e">
        <f t="shared" si="76"/>
        <v>#N/A</v>
      </c>
      <c r="CW19" s="3" t="e">
        <f t="shared" si="76"/>
        <v>#N/A</v>
      </c>
      <c r="CX19" s="3" t="e">
        <f t="shared" si="76"/>
        <v>#N/A</v>
      </c>
      <c r="CY19" s="3" t="e">
        <f t="shared" si="76"/>
        <v>#N/A</v>
      </c>
      <c r="CZ19" s="3" t="e">
        <f t="shared" si="76"/>
        <v>#N/A</v>
      </c>
      <c r="DA19" s="3" t="e">
        <f t="shared" si="77"/>
        <v>#N/A</v>
      </c>
      <c r="DB19" s="3" t="e">
        <f t="shared" si="77"/>
        <v>#N/A</v>
      </c>
      <c r="DC19" s="3" t="e">
        <f t="shared" si="77"/>
        <v>#N/A</v>
      </c>
      <c r="DD19" s="3" t="e">
        <f t="shared" si="77"/>
        <v>#N/A</v>
      </c>
      <c r="DE19" s="3" t="e">
        <f t="shared" si="77"/>
        <v>#N/A</v>
      </c>
      <c r="DF19" s="3" t="e">
        <f t="shared" si="77"/>
        <v>#N/A</v>
      </c>
      <c r="DG19" s="3" t="e">
        <f t="shared" si="77"/>
        <v>#N/A</v>
      </c>
      <c r="DH19" s="3" t="e">
        <f t="shared" si="77"/>
        <v>#N/A</v>
      </c>
      <c r="DI19" s="3" t="e">
        <f t="shared" si="77"/>
        <v>#N/A</v>
      </c>
      <c r="DJ19" s="3" t="e">
        <f t="shared" si="77"/>
        <v>#N/A</v>
      </c>
      <c r="DK19" s="3" t="e">
        <f t="shared" si="78"/>
        <v>#N/A</v>
      </c>
      <c r="DL19" s="3" t="e">
        <f t="shared" si="78"/>
        <v>#N/A</v>
      </c>
      <c r="DM19" s="3" t="e">
        <f t="shared" si="78"/>
        <v>#N/A</v>
      </c>
      <c r="DN19" s="3" t="e">
        <f t="shared" si="78"/>
        <v>#N/A</v>
      </c>
      <c r="DO19" s="3" t="e">
        <f t="shared" si="78"/>
        <v>#N/A</v>
      </c>
      <c r="DP19" s="3" t="e">
        <f t="shared" si="78"/>
        <v>#N/A</v>
      </c>
      <c r="DQ19" s="3" t="e">
        <f t="shared" si="78"/>
        <v>#N/A</v>
      </c>
    </row>
    <row r="20" spans="2:121" ht="17.100000000000001" customHeight="1" x14ac:dyDescent="0.25">
      <c r="B20" s="42"/>
      <c r="C20" s="48">
        <v>14</v>
      </c>
      <c r="D20" s="49"/>
      <c r="E20" s="50" t="str">
        <f t="shared" si="30"/>
        <v/>
      </c>
      <c r="F20" s="51" t="str">
        <f t="shared" si="31"/>
        <v/>
      </c>
      <c r="G20" s="51" t="str">
        <f t="shared" si="32"/>
        <v/>
      </c>
      <c r="H20" s="51" t="str">
        <f t="shared" si="33"/>
        <v/>
      </c>
      <c r="I20" s="51" t="str">
        <f t="shared" si="34"/>
        <v/>
      </c>
      <c r="J20" s="35" t="str">
        <f t="shared" si="35"/>
        <v/>
      </c>
      <c r="K20" s="69"/>
      <c r="L20" s="70"/>
      <c r="M20" s="69"/>
      <c r="N20" s="70"/>
      <c r="O20" s="71"/>
      <c r="P20" s="71"/>
      <c r="Q20" s="15"/>
      <c r="R20" s="13" t="str">
        <f t="shared" si="36"/>
        <v/>
      </c>
      <c r="S20" s="13" t="str">
        <f>IF(HLOOKUP($D$4,$AA$101:$BA$118,15,FALSE)=0,"",HLOOKUP($D$4,$AA$101:$BA$118,15,FALSE))</f>
        <v/>
      </c>
      <c r="T20" s="13" t="str">
        <f t="shared" si="37"/>
        <v/>
      </c>
      <c r="U20" s="13" t="str">
        <f t="shared" si="38"/>
        <v/>
      </c>
      <c r="V20" s="13">
        <f t="shared" si="39"/>
        <v>0</v>
      </c>
      <c r="W20" s="13" t="b">
        <f t="shared" si="40"/>
        <v>0</v>
      </c>
      <c r="X20" s="15">
        <f t="shared" si="9"/>
        <v>0</v>
      </c>
      <c r="Y20" s="13" t="str">
        <f t="shared" si="41"/>
        <v/>
      </c>
      <c r="Z20" s="13" t="str">
        <f t="shared" si="42"/>
        <v/>
      </c>
      <c r="AA20" s="13" t="str">
        <f t="shared" si="43"/>
        <v/>
      </c>
      <c r="AB20" s="13" t="str">
        <f t="shared" si="44"/>
        <v/>
      </c>
      <c r="AC20" s="13" t="str">
        <f t="shared" si="45"/>
        <v/>
      </c>
      <c r="AD20" s="13" t="str">
        <f t="shared" si="46"/>
        <v/>
      </c>
      <c r="AF20" s="4" t="str">
        <f t="shared" ca="1" si="47"/>
        <v>O</v>
      </c>
      <c r="AG20" s="4" t="str">
        <f t="shared" ca="1" si="10"/>
        <v>O</v>
      </c>
      <c r="AH20" s="4" t="str">
        <f t="shared" ca="1" si="10"/>
        <v>O</v>
      </c>
      <c r="AI20" s="4" t="str">
        <f t="shared" ca="1" si="10"/>
        <v>O</v>
      </c>
      <c r="AJ20" s="4" t="str">
        <f t="shared" ca="1" si="10"/>
        <v>O</v>
      </c>
      <c r="AK20" s="4" t="e">
        <f t="shared" ca="1" si="11"/>
        <v>#N/A</v>
      </c>
      <c r="AL20" s="4" t="e">
        <f t="shared" ca="1" si="11"/>
        <v>#N/A</v>
      </c>
      <c r="AM20" s="4" t="e">
        <f t="shared" ca="1" si="11"/>
        <v>#N/A</v>
      </c>
      <c r="AN20" s="4" t="e">
        <f t="shared" ca="1" si="11"/>
        <v>#N/A</v>
      </c>
      <c r="AO20" s="4" t="e">
        <f t="shared" ca="1" si="11"/>
        <v>#N/A</v>
      </c>
      <c r="AP20" s="4" t="e">
        <f t="shared" ca="1" si="48"/>
        <v>#N/A</v>
      </c>
      <c r="AQ20" s="4" t="str">
        <f t="shared" ca="1" si="49"/>
        <v>-</v>
      </c>
      <c r="AR20" s="4" t="str">
        <f t="shared" ca="1" si="50"/>
        <v>-</v>
      </c>
      <c r="AS20" s="4" t="e">
        <f t="shared" ca="1" si="12"/>
        <v>#N/A</v>
      </c>
      <c r="AT20" s="4" t="e">
        <f t="shared" ca="1" si="13"/>
        <v>#N/A</v>
      </c>
      <c r="AU20" s="4" t="e">
        <f t="shared" ca="1" si="14"/>
        <v>#N/A</v>
      </c>
      <c r="AV20" s="4" t="e">
        <f t="shared" ca="1" si="15"/>
        <v>#N/A</v>
      </c>
      <c r="AW20" s="4" t="e">
        <f t="shared" ca="1" si="16"/>
        <v>#N/A</v>
      </c>
      <c r="AX20" s="3">
        <f t="shared" ca="1" si="17"/>
        <v>0</v>
      </c>
      <c r="AY20" s="3">
        <f t="shared" ca="1" si="18"/>
        <v>0</v>
      </c>
      <c r="AZ20" s="3" t="b">
        <f t="shared" ca="1" si="51"/>
        <v>0</v>
      </c>
      <c r="BA20" s="3">
        <f t="shared" ca="1" si="19"/>
        <v>0</v>
      </c>
      <c r="BB20" s="3">
        <f t="shared" ca="1" si="52"/>
        <v>0</v>
      </c>
      <c r="BC20" s="4">
        <f t="shared" ca="1" si="20"/>
        <v>0</v>
      </c>
      <c r="BD20" s="4">
        <f t="shared" ca="1" si="21"/>
        <v>0</v>
      </c>
      <c r="BE20" s="4">
        <f t="shared" ca="1" si="22"/>
        <v>0</v>
      </c>
      <c r="BF20" s="81" t="str">
        <f t="shared" si="53"/>
        <v/>
      </c>
      <c r="BG20" s="4">
        <v>14</v>
      </c>
      <c r="BH20" s="4" t="e">
        <f t="shared" ca="1" si="54"/>
        <v>#N/A</v>
      </c>
      <c r="BI20" s="4" t="e">
        <f t="shared" ca="1" si="55"/>
        <v>#N/A</v>
      </c>
      <c r="BJ20" s="4" t="e">
        <f t="shared" ca="1" si="23"/>
        <v>#N/A</v>
      </c>
      <c r="BK20" s="3" t="str">
        <f t="shared" si="68"/>
        <v/>
      </c>
      <c r="BL20" s="3" t="str">
        <f t="shared" si="56"/>
        <v/>
      </c>
      <c r="BM20" s="3" t="str">
        <f t="shared" si="57"/>
        <v/>
      </c>
      <c r="BN20" s="3" t="str">
        <f t="shared" si="58"/>
        <v/>
      </c>
      <c r="BO20" s="3" t="str">
        <f t="shared" si="59"/>
        <v/>
      </c>
      <c r="BP20" s="3" t="str">
        <f t="shared" si="60"/>
        <v/>
      </c>
      <c r="BQ20" s="3" t="str">
        <f t="shared" si="61"/>
        <v/>
      </c>
      <c r="BR20" s="3">
        <v>9</v>
      </c>
      <c r="BS20" s="3" t="str">
        <f t="shared" si="73"/>
        <v/>
      </c>
      <c r="BT20" s="3" t="str">
        <f t="shared" si="73"/>
        <v/>
      </c>
      <c r="BU20" s="3" t="str">
        <f t="shared" si="73"/>
        <v/>
      </c>
      <c r="BV20" s="3" t="str">
        <f t="shared" si="73"/>
        <v/>
      </c>
      <c r="BW20" s="3" t="str">
        <f t="shared" si="73"/>
        <v/>
      </c>
      <c r="BX20" s="3" t="str">
        <f t="shared" si="73"/>
        <v/>
      </c>
      <c r="BY20" s="3" t="str">
        <f t="shared" si="73"/>
        <v/>
      </c>
      <c r="BZ20" s="3" t="str">
        <f t="shared" si="73"/>
        <v/>
      </c>
      <c r="CA20" s="3" t="str">
        <f t="shared" si="73"/>
        <v/>
      </c>
      <c r="CB20" s="3" t="str">
        <f t="shared" si="73"/>
        <v/>
      </c>
      <c r="CC20" s="3" t="str">
        <f t="shared" si="74"/>
        <v/>
      </c>
      <c r="CD20" s="3" t="str">
        <f t="shared" si="74"/>
        <v/>
      </c>
      <c r="CE20" s="3" t="str">
        <f t="shared" si="74"/>
        <v/>
      </c>
      <c r="CF20" s="3" t="str">
        <f t="shared" si="74"/>
        <v/>
      </c>
      <c r="CG20" s="3" t="str">
        <f t="shared" si="74"/>
        <v/>
      </c>
      <c r="CH20" s="3" t="str">
        <f t="shared" si="74"/>
        <v/>
      </c>
      <c r="CI20" s="3" t="str">
        <f t="shared" si="74"/>
        <v/>
      </c>
      <c r="CJ20" s="3" t="e">
        <f t="shared" si="75"/>
        <v>#N/A</v>
      </c>
      <c r="CK20" s="3" t="e">
        <f t="shared" si="75"/>
        <v>#N/A</v>
      </c>
      <c r="CL20" s="3" t="e">
        <f t="shared" si="75"/>
        <v>#N/A</v>
      </c>
      <c r="CM20" s="3" t="e">
        <f t="shared" si="75"/>
        <v>#N/A</v>
      </c>
      <c r="CN20" s="3" t="e">
        <f t="shared" si="75"/>
        <v>#N/A</v>
      </c>
      <c r="CO20" s="3" t="e">
        <f t="shared" si="75"/>
        <v>#N/A</v>
      </c>
      <c r="CP20" s="3" t="e">
        <f t="shared" si="75"/>
        <v>#N/A</v>
      </c>
      <c r="CQ20" s="3" t="e">
        <f t="shared" si="75"/>
        <v>#N/A</v>
      </c>
      <c r="CR20" s="3" t="e">
        <f t="shared" si="75"/>
        <v>#N/A</v>
      </c>
      <c r="CS20" s="3" t="e">
        <f t="shared" si="75"/>
        <v>#N/A</v>
      </c>
      <c r="CT20" s="3" t="e">
        <f t="shared" si="76"/>
        <v>#N/A</v>
      </c>
      <c r="CU20" s="3" t="e">
        <f t="shared" si="76"/>
        <v>#N/A</v>
      </c>
      <c r="CV20" s="3" t="e">
        <f t="shared" si="76"/>
        <v>#N/A</v>
      </c>
      <c r="CW20" s="3" t="e">
        <f t="shared" si="76"/>
        <v>#N/A</v>
      </c>
      <c r="CX20" s="3" t="e">
        <f t="shared" si="76"/>
        <v>#N/A</v>
      </c>
      <c r="CY20" s="3" t="e">
        <f t="shared" si="76"/>
        <v>#N/A</v>
      </c>
      <c r="CZ20" s="3" t="e">
        <f t="shared" si="76"/>
        <v>#N/A</v>
      </c>
      <c r="DA20" s="3" t="e">
        <f t="shared" si="77"/>
        <v>#N/A</v>
      </c>
      <c r="DB20" s="3" t="e">
        <f t="shared" si="77"/>
        <v>#N/A</v>
      </c>
      <c r="DC20" s="3" t="e">
        <f t="shared" si="77"/>
        <v>#N/A</v>
      </c>
      <c r="DD20" s="3" t="e">
        <f t="shared" si="77"/>
        <v>#N/A</v>
      </c>
      <c r="DE20" s="3" t="e">
        <f t="shared" si="77"/>
        <v>#N/A</v>
      </c>
      <c r="DF20" s="3" t="e">
        <f t="shared" si="77"/>
        <v>#N/A</v>
      </c>
      <c r="DG20" s="3" t="e">
        <f t="shared" si="77"/>
        <v>#N/A</v>
      </c>
      <c r="DH20" s="3" t="e">
        <f t="shared" si="77"/>
        <v>#N/A</v>
      </c>
      <c r="DI20" s="3" t="e">
        <f t="shared" si="77"/>
        <v>#N/A</v>
      </c>
      <c r="DJ20" s="3" t="e">
        <f t="shared" si="77"/>
        <v>#N/A</v>
      </c>
      <c r="DK20" s="3" t="e">
        <f t="shared" si="78"/>
        <v>#N/A</v>
      </c>
      <c r="DL20" s="3" t="e">
        <f t="shared" si="78"/>
        <v>#N/A</v>
      </c>
      <c r="DM20" s="3" t="e">
        <f t="shared" si="78"/>
        <v>#N/A</v>
      </c>
      <c r="DN20" s="3" t="e">
        <f t="shared" si="78"/>
        <v>#N/A</v>
      </c>
      <c r="DO20" s="3" t="e">
        <f t="shared" si="78"/>
        <v>#N/A</v>
      </c>
      <c r="DP20" s="3" t="e">
        <f t="shared" si="78"/>
        <v>#N/A</v>
      </c>
      <c r="DQ20" s="3" t="e">
        <f t="shared" si="78"/>
        <v>#N/A</v>
      </c>
    </row>
    <row r="21" spans="2:121" ht="17.100000000000001" customHeight="1" x14ac:dyDescent="0.25">
      <c r="B21" s="42"/>
      <c r="C21" s="48">
        <v>15</v>
      </c>
      <c r="D21" s="49"/>
      <c r="E21" s="50" t="str">
        <f t="shared" si="30"/>
        <v/>
      </c>
      <c r="F21" s="51" t="str">
        <f t="shared" si="31"/>
        <v/>
      </c>
      <c r="G21" s="51" t="str">
        <f t="shared" si="32"/>
        <v/>
      </c>
      <c r="H21" s="51" t="str">
        <f t="shared" si="33"/>
        <v/>
      </c>
      <c r="I21" s="51" t="str">
        <f t="shared" si="34"/>
        <v/>
      </c>
      <c r="J21" s="35" t="str">
        <f t="shared" si="35"/>
        <v/>
      </c>
      <c r="K21" s="69" t="s">
        <v>520</v>
      </c>
      <c r="L21" s="70"/>
      <c r="M21" s="69"/>
      <c r="N21" s="70"/>
      <c r="O21" s="71"/>
      <c r="P21" s="71"/>
      <c r="Q21" s="15"/>
      <c r="R21" s="13" t="str">
        <f t="shared" si="36"/>
        <v/>
      </c>
      <c r="S21" s="13" t="str">
        <f>IF(HLOOKUP($D$4,$AA$101:$BA$118,16,FALSE)=0,"",HLOOKUP($D$4,$AA$101:$BA$118,16,FALSE))</f>
        <v/>
      </c>
      <c r="T21" s="13" t="str">
        <f t="shared" si="37"/>
        <v/>
      </c>
      <c r="U21" s="13" t="str">
        <f t="shared" si="38"/>
        <v/>
      </c>
      <c r="V21" s="13">
        <f t="shared" si="39"/>
        <v>0</v>
      </c>
      <c r="W21" s="13" t="b">
        <f t="shared" si="40"/>
        <v>0</v>
      </c>
      <c r="X21" s="15">
        <f t="shared" si="9"/>
        <v>0</v>
      </c>
      <c r="Y21" s="13" t="str">
        <f t="shared" si="41"/>
        <v/>
      </c>
      <c r="Z21" s="13" t="str">
        <f t="shared" si="42"/>
        <v/>
      </c>
      <c r="AA21" s="13" t="str">
        <f t="shared" si="43"/>
        <v/>
      </c>
      <c r="AB21" s="13" t="str">
        <f t="shared" si="44"/>
        <v/>
      </c>
      <c r="AC21" s="13" t="str">
        <f t="shared" si="45"/>
        <v/>
      </c>
      <c r="AD21" s="13" t="str">
        <f t="shared" si="46"/>
        <v/>
      </c>
      <c r="AF21" s="4" t="str">
        <f t="shared" ca="1" si="47"/>
        <v>O</v>
      </c>
      <c r="AG21" s="4" t="str">
        <f t="shared" ca="1" si="10"/>
        <v>O</v>
      </c>
      <c r="AH21" s="4" t="str">
        <f t="shared" ca="1" si="10"/>
        <v>O</v>
      </c>
      <c r="AI21" s="4" t="str">
        <f t="shared" ca="1" si="10"/>
        <v>O</v>
      </c>
      <c r="AJ21" s="4" t="str">
        <f t="shared" ca="1" si="10"/>
        <v>O</v>
      </c>
      <c r="AK21" s="4" t="e">
        <f t="shared" ca="1" si="11"/>
        <v>#N/A</v>
      </c>
      <c r="AL21" s="4" t="e">
        <f t="shared" ca="1" si="11"/>
        <v>#N/A</v>
      </c>
      <c r="AM21" s="4" t="e">
        <f t="shared" ca="1" si="11"/>
        <v>#N/A</v>
      </c>
      <c r="AN21" s="4" t="e">
        <f t="shared" ca="1" si="11"/>
        <v>#N/A</v>
      </c>
      <c r="AO21" s="4" t="e">
        <f t="shared" ca="1" si="11"/>
        <v>#N/A</v>
      </c>
      <c r="AP21" s="4" t="e">
        <f t="shared" ca="1" si="48"/>
        <v>#N/A</v>
      </c>
      <c r="AQ21" s="4" t="str">
        <f t="shared" ca="1" si="49"/>
        <v>-</v>
      </c>
      <c r="AR21" s="4" t="str">
        <f t="shared" ca="1" si="50"/>
        <v>-</v>
      </c>
      <c r="AS21" s="4" t="e">
        <f t="shared" ca="1" si="12"/>
        <v>#N/A</v>
      </c>
      <c r="AT21" s="4" t="e">
        <f t="shared" ca="1" si="13"/>
        <v>#N/A</v>
      </c>
      <c r="AU21" s="4" t="e">
        <f t="shared" ca="1" si="14"/>
        <v>#N/A</v>
      </c>
      <c r="AV21" s="4" t="e">
        <f t="shared" ca="1" si="15"/>
        <v>#N/A</v>
      </c>
      <c r="AW21" s="4" t="e">
        <f t="shared" ca="1" si="16"/>
        <v>#N/A</v>
      </c>
      <c r="AX21" s="3">
        <f t="shared" ca="1" si="17"/>
        <v>0</v>
      </c>
      <c r="AY21" s="3">
        <f t="shared" ca="1" si="18"/>
        <v>0</v>
      </c>
      <c r="AZ21" s="3" t="b">
        <f t="shared" ca="1" si="51"/>
        <v>0</v>
      </c>
      <c r="BA21" s="3">
        <f t="shared" ca="1" si="19"/>
        <v>0</v>
      </c>
      <c r="BB21" s="3">
        <f t="shared" ca="1" si="52"/>
        <v>0</v>
      </c>
      <c r="BC21" s="4">
        <f t="shared" ca="1" si="20"/>
        <v>0</v>
      </c>
      <c r="BD21" s="4">
        <f t="shared" ca="1" si="21"/>
        <v>0</v>
      </c>
      <c r="BE21" s="4">
        <f t="shared" ca="1" si="22"/>
        <v>0</v>
      </c>
      <c r="BF21" s="81" t="str">
        <f t="shared" si="53"/>
        <v/>
      </c>
      <c r="BG21" s="4">
        <v>15</v>
      </c>
      <c r="BH21" s="4" t="e">
        <f t="shared" ca="1" si="54"/>
        <v>#N/A</v>
      </c>
      <c r="BI21" s="4" t="e">
        <f t="shared" ca="1" si="55"/>
        <v>#N/A</v>
      </c>
      <c r="BJ21" s="4" t="e">
        <f t="shared" ca="1" si="23"/>
        <v>#N/A</v>
      </c>
      <c r="BK21" s="3" t="str">
        <f t="shared" si="68"/>
        <v/>
      </c>
      <c r="BL21" s="3" t="str">
        <f t="shared" si="56"/>
        <v/>
      </c>
      <c r="BM21" s="3" t="str">
        <f t="shared" si="57"/>
        <v/>
      </c>
      <c r="BN21" s="3" t="str">
        <f t="shared" si="58"/>
        <v/>
      </c>
      <c r="BO21" s="3" t="str">
        <f t="shared" si="59"/>
        <v/>
      </c>
      <c r="BP21" s="3" t="str">
        <f t="shared" si="60"/>
        <v/>
      </c>
      <c r="BQ21" s="3" t="str">
        <f t="shared" si="61"/>
        <v/>
      </c>
      <c r="BR21" s="3">
        <v>10</v>
      </c>
      <c r="BS21" s="3" t="str">
        <f t="shared" si="73"/>
        <v/>
      </c>
      <c r="BT21" s="3" t="str">
        <f t="shared" si="73"/>
        <v/>
      </c>
      <c r="BU21" s="3" t="str">
        <f t="shared" si="73"/>
        <v/>
      </c>
      <c r="BV21" s="3" t="str">
        <f t="shared" si="73"/>
        <v/>
      </c>
      <c r="BW21" s="3" t="str">
        <f t="shared" si="73"/>
        <v/>
      </c>
      <c r="BX21" s="3" t="str">
        <f t="shared" si="73"/>
        <v/>
      </c>
      <c r="BY21" s="3" t="str">
        <f t="shared" si="73"/>
        <v/>
      </c>
      <c r="BZ21" s="3" t="str">
        <f t="shared" si="73"/>
        <v/>
      </c>
      <c r="CA21" s="3" t="str">
        <f t="shared" si="73"/>
        <v/>
      </c>
      <c r="CB21" s="3" t="str">
        <f t="shared" si="73"/>
        <v/>
      </c>
      <c r="CC21" s="3" t="str">
        <f t="shared" si="74"/>
        <v/>
      </c>
      <c r="CD21" s="3" t="str">
        <f t="shared" si="74"/>
        <v/>
      </c>
      <c r="CE21" s="3" t="str">
        <f t="shared" si="74"/>
        <v/>
      </c>
      <c r="CF21" s="3" t="str">
        <f t="shared" si="74"/>
        <v/>
      </c>
      <c r="CG21" s="3" t="str">
        <f t="shared" si="74"/>
        <v/>
      </c>
      <c r="CH21" s="3" t="str">
        <f t="shared" si="74"/>
        <v/>
      </c>
      <c r="CI21" s="3" t="str">
        <f t="shared" si="74"/>
        <v/>
      </c>
      <c r="CJ21" s="3" t="e">
        <f t="shared" si="75"/>
        <v>#N/A</v>
      </c>
      <c r="CK21" s="3" t="e">
        <f t="shared" si="75"/>
        <v>#N/A</v>
      </c>
      <c r="CL21" s="3" t="e">
        <f t="shared" si="75"/>
        <v>#N/A</v>
      </c>
      <c r="CM21" s="3" t="e">
        <f t="shared" si="75"/>
        <v>#N/A</v>
      </c>
      <c r="CN21" s="3" t="e">
        <f t="shared" si="75"/>
        <v>#N/A</v>
      </c>
      <c r="CO21" s="3" t="e">
        <f t="shared" si="75"/>
        <v>#N/A</v>
      </c>
      <c r="CP21" s="3" t="e">
        <f t="shared" si="75"/>
        <v>#N/A</v>
      </c>
      <c r="CQ21" s="3" t="e">
        <f t="shared" si="75"/>
        <v>#N/A</v>
      </c>
      <c r="CR21" s="3" t="e">
        <f t="shared" si="75"/>
        <v>#N/A</v>
      </c>
      <c r="CS21" s="3" t="e">
        <f t="shared" si="75"/>
        <v>#N/A</v>
      </c>
      <c r="CT21" s="3" t="e">
        <f t="shared" si="76"/>
        <v>#N/A</v>
      </c>
      <c r="CU21" s="3" t="e">
        <f t="shared" si="76"/>
        <v>#N/A</v>
      </c>
      <c r="CV21" s="3" t="e">
        <f t="shared" si="76"/>
        <v>#N/A</v>
      </c>
      <c r="CW21" s="3" t="e">
        <f t="shared" si="76"/>
        <v>#N/A</v>
      </c>
      <c r="CX21" s="3" t="e">
        <f t="shared" si="76"/>
        <v>#N/A</v>
      </c>
      <c r="CY21" s="3" t="e">
        <f t="shared" si="76"/>
        <v>#N/A</v>
      </c>
      <c r="CZ21" s="3" t="e">
        <f t="shared" si="76"/>
        <v>#N/A</v>
      </c>
      <c r="DA21" s="3" t="e">
        <f t="shared" si="77"/>
        <v>#N/A</v>
      </c>
      <c r="DB21" s="3" t="e">
        <f t="shared" si="77"/>
        <v>#N/A</v>
      </c>
      <c r="DC21" s="3" t="e">
        <f t="shared" si="77"/>
        <v>#N/A</v>
      </c>
      <c r="DD21" s="3" t="e">
        <f t="shared" si="77"/>
        <v>#N/A</v>
      </c>
      <c r="DE21" s="3" t="e">
        <f t="shared" si="77"/>
        <v>#N/A</v>
      </c>
      <c r="DF21" s="3" t="e">
        <f t="shared" si="77"/>
        <v>#N/A</v>
      </c>
      <c r="DG21" s="3" t="e">
        <f t="shared" si="77"/>
        <v>#N/A</v>
      </c>
      <c r="DH21" s="3" t="e">
        <f t="shared" si="77"/>
        <v>#N/A</v>
      </c>
      <c r="DI21" s="3" t="e">
        <f t="shared" si="77"/>
        <v>#N/A</v>
      </c>
      <c r="DJ21" s="3" t="e">
        <f t="shared" si="77"/>
        <v>#N/A</v>
      </c>
      <c r="DK21" s="3" t="e">
        <f t="shared" si="78"/>
        <v>#N/A</v>
      </c>
      <c r="DL21" s="3" t="e">
        <f t="shared" si="78"/>
        <v>#N/A</v>
      </c>
      <c r="DM21" s="3" t="e">
        <f t="shared" si="78"/>
        <v>#N/A</v>
      </c>
      <c r="DN21" s="3" t="e">
        <f t="shared" si="78"/>
        <v>#N/A</v>
      </c>
      <c r="DO21" s="3" t="e">
        <f t="shared" si="78"/>
        <v>#N/A</v>
      </c>
      <c r="DP21" s="3" t="e">
        <f t="shared" si="78"/>
        <v>#N/A</v>
      </c>
      <c r="DQ21" s="3" t="e">
        <f t="shared" si="78"/>
        <v>#N/A</v>
      </c>
    </row>
    <row r="22" spans="2:121" ht="17.100000000000001" customHeight="1" thickBot="1" x14ac:dyDescent="0.3">
      <c r="B22" s="42"/>
      <c r="C22" s="52">
        <v>16</v>
      </c>
      <c r="D22" s="53"/>
      <c r="E22" s="54" t="str">
        <f>IF(ISERROR(1000*VLOOKUP($D22,$R$7:$AD$23,8,FALSE)),"",1000*VLOOKUP($D22,$R$7:$AD$23,8,FALSE))</f>
        <v/>
      </c>
      <c r="F22" s="55" t="str">
        <f t="shared" si="31"/>
        <v/>
      </c>
      <c r="G22" s="55" t="str">
        <f t="shared" si="32"/>
        <v/>
      </c>
      <c r="H22" s="55" t="str">
        <f t="shared" si="33"/>
        <v/>
      </c>
      <c r="I22" s="55" t="str">
        <f t="shared" si="34"/>
        <v/>
      </c>
      <c r="J22" s="88" t="str">
        <f t="shared" si="35"/>
        <v/>
      </c>
      <c r="K22" s="72"/>
      <c r="L22" s="73"/>
      <c r="M22" s="72"/>
      <c r="N22" s="73"/>
      <c r="O22" s="74"/>
      <c r="P22" s="93"/>
      <c r="Q22" s="15"/>
      <c r="R22" s="13" t="str">
        <f>IF(ISNA(VLOOKUP(S22,$B$101:$M$300,12,FALSE)),"",VLOOKUP(S22,$B$101:$M$300,12,FALSE))</f>
        <v/>
      </c>
      <c r="S22" s="13" t="str">
        <f>IF(HLOOKUP($D$4,$AA$101:$BA$118,17,FALSE)=0,"",HLOOKUP($D$4,$AA$101:$BA$118,17,FALSE))</f>
        <v/>
      </c>
      <c r="T22" s="13" t="str">
        <f t="shared" si="37"/>
        <v/>
      </c>
      <c r="U22" s="13" t="str">
        <f>IF(ISNA(VLOOKUP(S22,$B$101:$M$300,10,FALSE)),"",VLOOKUP(S22,$B$101:$M$300,10,FALSE))</f>
        <v/>
      </c>
      <c r="V22" s="13">
        <f t="shared" si="39"/>
        <v>0</v>
      </c>
      <c r="W22" s="13" t="b">
        <f t="shared" si="40"/>
        <v>0</v>
      </c>
      <c r="X22" s="15">
        <f t="shared" si="9"/>
        <v>0</v>
      </c>
      <c r="Y22" s="13" t="str">
        <f t="shared" si="41"/>
        <v/>
      </c>
      <c r="Z22" s="13" t="str">
        <f t="shared" si="42"/>
        <v/>
      </c>
      <c r="AA22" s="13" t="str">
        <f t="shared" si="43"/>
        <v/>
      </c>
      <c r="AB22" s="13" t="str">
        <f t="shared" si="44"/>
        <v/>
      </c>
      <c r="AC22" s="13" t="str">
        <f t="shared" si="45"/>
        <v/>
      </c>
      <c r="AD22" s="13" t="str">
        <f t="shared" si="46"/>
        <v/>
      </c>
      <c r="AF22" s="4" t="str">
        <f t="shared" ca="1" si="47"/>
        <v>O</v>
      </c>
      <c r="AG22" s="4" t="str">
        <f t="shared" ca="1" si="10"/>
        <v>O</v>
      </c>
      <c r="AH22" s="4" t="str">
        <f t="shared" ca="1" si="10"/>
        <v>O</v>
      </c>
      <c r="AI22" s="4" t="str">
        <f t="shared" ca="1" si="10"/>
        <v>O</v>
      </c>
      <c r="AJ22" s="4" t="str">
        <f t="shared" ca="1" si="10"/>
        <v>O</v>
      </c>
      <c r="AK22" s="4" t="e">
        <f ca="1">CONCATENATE($BB22,$AX22,AF22,$AP22,$AQ22,$AR22)</f>
        <v>#N/A</v>
      </c>
      <c r="AL22" s="4" t="e">
        <f t="shared" ca="1" si="11"/>
        <v>#N/A</v>
      </c>
      <c r="AM22" s="4" t="e">
        <f t="shared" ca="1" si="11"/>
        <v>#N/A</v>
      </c>
      <c r="AN22" s="4" t="e">
        <f t="shared" ca="1" si="11"/>
        <v>#N/A</v>
      </c>
      <c r="AO22" s="4" t="e">
        <f t="shared" ca="1" si="11"/>
        <v>#N/A</v>
      </c>
      <c r="AP22" s="4" t="e">
        <f t="shared" ca="1" si="48"/>
        <v>#N/A</v>
      </c>
      <c r="AQ22" s="4" t="str">
        <f t="shared" ca="1" si="49"/>
        <v>-</v>
      </c>
      <c r="AR22" s="4" t="str">
        <f t="shared" ca="1" si="50"/>
        <v>-</v>
      </c>
      <c r="AS22" s="4" t="e">
        <f t="shared" ca="1" si="12"/>
        <v>#N/A</v>
      </c>
      <c r="AT22" s="4" t="e">
        <f t="shared" ca="1" si="13"/>
        <v>#N/A</v>
      </c>
      <c r="AU22" s="4" t="e">
        <f t="shared" ca="1" si="14"/>
        <v>#N/A</v>
      </c>
      <c r="AV22" s="4" t="e">
        <f t="shared" ca="1" si="15"/>
        <v>#N/A</v>
      </c>
      <c r="AW22" s="4" t="e">
        <f t="shared" ca="1" si="16"/>
        <v>#N/A</v>
      </c>
      <c r="AX22" s="3">
        <f t="shared" ca="1" si="17"/>
        <v>0</v>
      </c>
      <c r="AY22" s="3">
        <f t="shared" ca="1" si="18"/>
        <v>0</v>
      </c>
      <c r="AZ22" s="3" t="b">
        <f t="shared" ca="1" si="51"/>
        <v>0</v>
      </c>
      <c r="BA22" s="3">
        <f t="shared" ca="1" si="19"/>
        <v>0</v>
      </c>
      <c r="BB22" s="3">
        <f t="shared" ca="1" si="52"/>
        <v>0</v>
      </c>
      <c r="BC22" s="4">
        <f t="shared" ca="1" si="20"/>
        <v>0</v>
      </c>
      <c r="BD22" s="4">
        <f t="shared" ca="1" si="21"/>
        <v>0</v>
      </c>
      <c r="BE22" s="4">
        <f t="shared" ca="1" si="22"/>
        <v>0</v>
      </c>
      <c r="BF22" s="82" t="str">
        <f t="shared" si="53"/>
        <v/>
      </c>
      <c r="BG22" s="4">
        <v>16</v>
      </c>
      <c r="BH22" s="4" t="e">
        <f t="shared" ca="1" si="54"/>
        <v>#N/A</v>
      </c>
      <c r="BI22" s="4" t="e">
        <f t="shared" ca="1" si="55"/>
        <v>#N/A</v>
      </c>
      <c r="BJ22" s="4" t="e">
        <f t="shared" ca="1" si="23"/>
        <v>#N/A</v>
      </c>
      <c r="BK22" s="3" t="str">
        <f t="shared" si="68"/>
        <v/>
      </c>
      <c r="BL22" s="3" t="str">
        <f t="shared" si="56"/>
        <v/>
      </c>
      <c r="BM22" s="3" t="str">
        <f t="shared" si="57"/>
        <v/>
      </c>
      <c r="BN22" s="3" t="str">
        <f t="shared" si="58"/>
        <v/>
      </c>
      <c r="BO22" s="3" t="str">
        <f t="shared" si="59"/>
        <v/>
      </c>
      <c r="BP22" s="3" t="str">
        <f t="shared" si="60"/>
        <v/>
      </c>
      <c r="BQ22" s="3" t="str">
        <f t="shared" si="61"/>
        <v/>
      </c>
      <c r="BR22" s="3">
        <v>11</v>
      </c>
      <c r="BS22" s="3" t="str">
        <f t="shared" ref="BS22:CB31" si="79">IF(HLOOKUP(BS$4,$BL$122:$BO$172,$BR22+1,FALSE)="","",HLOOKUP(BS$4,$BL$122:$BO$172,$BR22+1,FALSE))</f>
        <v/>
      </c>
      <c r="BT22" s="3" t="str">
        <f t="shared" si="79"/>
        <v/>
      </c>
      <c r="BU22" s="3" t="str">
        <f t="shared" si="79"/>
        <v/>
      </c>
      <c r="BV22" s="3" t="str">
        <f t="shared" si="79"/>
        <v/>
      </c>
      <c r="BW22" s="3" t="str">
        <f t="shared" si="79"/>
        <v/>
      </c>
      <c r="BX22" s="3" t="str">
        <f t="shared" si="79"/>
        <v/>
      </c>
      <c r="BY22" s="3" t="str">
        <f t="shared" si="79"/>
        <v/>
      </c>
      <c r="BZ22" s="3" t="str">
        <f t="shared" si="79"/>
        <v/>
      </c>
      <c r="CA22" s="3" t="str">
        <f t="shared" si="79"/>
        <v/>
      </c>
      <c r="CB22" s="3" t="str">
        <f t="shared" si="79"/>
        <v/>
      </c>
      <c r="CC22" s="3" t="str">
        <f t="shared" ref="CC22:CI31" si="80">IF(HLOOKUP(CC$4,$BL$122:$BO$172,$BR22+1,FALSE)="","",HLOOKUP(CC$4,$BL$122:$BO$172,$BR22+1,FALSE))</f>
        <v/>
      </c>
      <c r="CD22" s="3" t="str">
        <f t="shared" si="80"/>
        <v/>
      </c>
      <c r="CE22" s="3" t="str">
        <f t="shared" si="80"/>
        <v/>
      </c>
      <c r="CF22" s="3" t="str">
        <f t="shared" si="80"/>
        <v/>
      </c>
      <c r="CG22" s="3" t="str">
        <f t="shared" si="80"/>
        <v/>
      </c>
      <c r="CH22" s="3" t="str">
        <f t="shared" si="80"/>
        <v/>
      </c>
      <c r="CI22" s="3" t="str">
        <f t="shared" si="80"/>
        <v/>
      </c>
      <c r="CJ22" s="3" t="e">
        <f t="shared" ref="CJ22:CS31" si="81">IF(HLOOKUP(CJ$9,$AC$122:$AT$163,$BR22+1,FALSE)="","",HLOOKUP(CJ$9,$AC$122:$AT$163,$BR22+1,FALSE))</f>
        <v>#N/A</v>
      </c>
      <c r="CK22" s="3" t="e">
        <f t="shared" si="81"/>
        <v>#N/A</v>
      </c>
      <c r="CL22" s="3" t="e">
        <f t="shared" si="81"/>
        <v>#N/A</v>
      </c>
      <c r="CM22" s="3" t="e">
        <f t="shared" si="81"/>
        <v>#N/A</v>
      </c>
      <c r="CN22" s="3" t="e">
        <f t="shared" si="81"/>
        <v>#N/A</v>
      </c>
      <c r="CO22" s="3" t="e">
        <f t="shared" si="81"/>
        <v>#N/A</v>
      </c>
      <c r="CP22" s="3" t="e">
        <f t="shared" si="81"/>
        <v>#N/A</v>
      </c>
      <c r="CQ22" s="3" t="e">
        <f t="shared" si="81"/>
        <v>#N/A</v>
      </c>
      <c r="CR22" s="3" t="e">
        <f t="shared" si="81"/>
        <v>#N/A</v>
      </c>
      <c r="CS22" s="3" t="e">
        <f t="shared" si="81"/>
        <v>#N/A</v>
      </c>
      <c r="CT22" s="3" t="e">
        <f t="shared" ref="CT22:CZ31" si="82">IF(HLOOKUP(CT$9,$AC$122:$AT$163,$BR22+1,FALSE)="","",HLOOKUP(CT$9,$AC$122:$AT$163,$BR22+1,FALSE))</f>
        <v>#N/A</v>
      </c>
      <c r="CU22" s="3" t="e">
        <f t="shared" si="82"/>
        <v>#N/A</v>
      </c>
      <c r="CV22" s="3" t="e">
        <f t="shared" si="82"/>
        <v>#N/A</v>
      </c>
      <c r="CW22" s="3" t="e">
        <f t="shared" si="82"/>
        <v>#N/A</v>
      </c>
      <c r="CX22" s="3" t="e">
        <f t="shared" si="82"/>
        <v>#N/A</v>
      </c>
      <c r="CY22" s="3" t="e">
        <f t="shared" si="82"/>
        <v>#N/A</v>
      </c>
      <c r="CZ22" s="3" t="e">
        <f t="shared" si="82"/>
        <v>#N/A</v>
      </c>
      <c r="DA22" s="3" t="e">
        <f t="shared" ref="DA22:DJ31" si="83">IF(HLOOKUP(DA$10,$AT$122:$BJ$163,$BR22+1,FALSE)="","",HLOOKUP(DA$10,$AT$122:$BJ$163,$BR22+1,FALSE))</f>
        <v>#N/A</v>
      </c>
      <c r="DB22" s="3" t="e">
        <f t="shared" si="83"/>
        <v>#N/A</v>
      </c>
      <c r="DC22" s="3" t="e">
        <f t="shared" si="83"/>
        <v>#N/A</v>
      </c>
      <c r="DD22" s="3" t="e">
        <f t="shared" si="83"/>
        <v>#N/A</v>
      </c>
      <c r="DE22" s="3" t="e">
        <f t="shared" si="83"/>
        <v>#N/A</v>
      </c>
      <c r="DF22" s="3" t="e">
        <f t="shared" si="83"/>
        <v>#N/A</v>
      </c>
      <c r="DG22" s="3" t="e">
        <f t="shared" si="83"/>
        <v>#N/A</v>
      </c>
      <c r="DH22" s="3" t="e">
        <f t="shared" si="83"/>
        <v>#N/A</v>
      </c>
      <c r="DI22" s="3" t="e">
        <f t="shared" si="83"/>
        <v>#N/A</v>
      </c>
      <c r="DJ22" s="3" t="e">
        <f t="shared" si="83"/>
        <v>#N/A</v>
      </c>
      <c r="DK22" s="3" t="e">
        <f t="shared" ref="DK22:DQ31" si="84">IF(HLOOKUP(DK$10,$AT$122:$BJ$163,$BR22+1,FALSE)="","",HLOOKUP(DK$10,$AT$122:$BJ$163,$BR22+1,FALSE))</f>
        <v>#N/A</v>
      </c>
      <c r="DL22" s="3" t="e">
        <f t="shared" si="84"/>
        <v>#N/A</v>
      </c>
      <c r="DM22" s="3" t="e">
        <f t="shared" si="84"/>
        <v>#N/A</v>
      </c>
      <c r="DN22" s="3" t="e">
        <f t="shared" si="84"/>
        <v>#N/A</v>
      </c>
      <c r="DO22" s="3" t="e">
        <f t="shared" si="84"/>
        <v>#N/A</v>
      </c>
      <c r="DP22" s="3" t="e">
        <f t="shared" si="84"/>
        <v>#N/A</v>
      </c>
      <c r="DQ22" s="3" t="e">
        <f t="shared" si="84"/>
        <v>#N/A</v>
      </c>
    </row>
    <row r="23" spans="2:121" ht="17.100000000000001" customHeight="1" thickBot="1" x14ac:dyDescent="0.3">
      <c r="B23" s="4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5"/>
      <c r="R23" s="16" t="str">
        <f>IF(ISNA(VLOOKUP(S23,$B$101:$M$300,12,FALSE)),"",VLOOKUP(S23,$B$101:$M$300,12,FALSE))</f>
        <v/>
      </c>
      <c r="S23" s="16" t="str">
        <f>IF(HLOOKUP($D$4,$AA$101:$BA$118,18,FALSE)=0,"",HLOOKUP($D$4,$AA$101:$BA$118,18,FALSE))</f>
        <v/>
      </c>
      <c r="T23" s="16" t="str">
        <f t="shared" ref="T23" si="85">IF(S23="","",T22+1)</f>
        <v/>
      </c>
      <c r="U23" s="16" t="str">
        <f>IF(ISNA(VLOOKUP(S23,$B$101:$M$300,10,FALSE)),"",VLOOKUP(S23,$B$101:$M$300,10,FALSE))</f>
        <v/>
      </c>
      <c r="V23" s="16">
        <f t="shared" ref="V23" si="86">IF(R23&lt;&gt;"",COUNTIF($D$7:$D$22,R23),0)</f>
        <v>0</v>
      </c>
      <c r="W23" s="16" t="b">
        <f t="shared" ref="W23" si="87">IFERROR(IF(V23&gt;ROUNDUP(U23,0),TRUE,FALSE),FALSE)</f>
        <v>0</v>
      </c>
      <c r="X23" s="17">
        <f t="shared" si="9"/>
        <v>0</v>
      </c>
      <c r="Y23" s="13" t="str">
        <f t="shared" ref="Y23" si="88">IF(ISNA(VLOOKUP(S23,$B$101:$M$300,7,FALSE)),"",VLOOKUP(S23,$B$101:$M$300,7,FALSE))</f>
        <v/>
      </c>
      <c r="Z23" s="13" t="str">
        <f t="shared" ref="Z23" si="89">IF(ISNA(VLOOKUP(S23,$B$101:$M$300,2,FALSE)),"",VLOOKUP(S23,$B$101:$M$300,2,FALSE))</f>
        <v/>
      </c>
      <c r="AA23" s="13" t="str">
        <f t="shared" ref="AA23" si="90">IF(ISNA(VLOOKUP(S23,$B$101:$M$300,3,FALSE)),"",VLOOKUP(S23,$B$101:$M$300,3,FALSE))</f>
        <v/>
      </c>
      <c r="AB23" s="13" t="str">
        <f t="shared" ref="AB23" si="91">IF(ISNA(VLOOKUP(S23,$B$101:$M$300,4,FALSE)),"",VLOOKUP(S23,$B$101:$M$300,4,FALSE))</f>
        <v/>
      </c>
      <c r="AC23" s="13" t="str">
        <f t="shared" ref="AC23" si="92">IF(ISNA(VLOOKUP(S23,$B$101:$M$300,5,FALSE)),"",VLOOKUP(S23,$B$101:$M$300,5,FALSE))</f>
        <v/>
      </c>
      <c r="AD23" s="13" t="str">
        <f t="shared" ref="AD23" si="93">IF(ISNA(VLOOKUP(S23,$B$101:$M$300,6,FALSE)),"",VLOOKUP(S23,$B$101:$M$300,6,FALSE))</f>
        <v/>
      </c>
      <c r="BR23" s="3">
        <v>12</v>
      </c>
      <c r="BS23" s="3" t="str">
        <f t="shared" si="79"/>
        <v/>
      </c>
      <c r="BT23" s="3" t="str">
        <f t="shared" si="79"/>
        <v/>
      </c>
      <c r="BU23" s="3" t="str">
        <f t="shared" si="79"/>
        <v/>
      </c>
      <c r="BV23" s="3" t="str">
        <f t="shared" si="79"/>
        <v/>
      </c>
      <c r="BW23" s="3" t="str">
        <f t="shared" si="79"/>
        <v/>
      </c>
      <c r="BX23" s="3" t="str">
        <f t="shared" si="79"/>
        <v/>
      </c>
      <c r="BY23" s="3" t="str">
        <f t="shared" si="79"/>
        <v/>
      </c>
      <c r="BZ23" s="3" t="str">
        <f t="shared" si="79"/>
        <v/>
      </c>
      <c r="CA23" s="3" t="str">
        <f t="shared" si="79"/>
        <v/>
      </c>
      <c r="CB23" s="3" t="str">
        <f t="shared" si="79"/>
        <v/>
      </c>
      <c r="CC23" s="3" t="str">
        <f t="shared" si="80"/>
        <v/>
      </c>
      <c r="CD23" s="3" t="str">
        <f t="shared" si="80"/>
        <v/>
      </c>
      <c r="CE23" s="3" t="str">
        <f t="shared" si="80"/>
        <v/>
      </c>
      <c r="CF23" s="3" t="str">
        <f t="shared" si="80"/>
        <v/>
      </c>
      <c r="CG23" s="3" t="str">
        <f t="shared" si="80"/>
        <v/>
      </c>
      <c r="CH23" s="3" t="str">
        <f t="shared" si="80"/>
        <v/>
      </c>
      <c r="CI23" s="3" t="str">
        <f t="shared" si="80"/>
        <v/>
      </c>
      <c r="CJ23" s="3" t="e">
        <f t="shared" si="81"/>
        <v>#N/A</v>
      </c>
      <c r="CK23" s="3" t="e">
        <f t="shared" si="81"/>
        <v>#N/A</v>
      </c>
      <c r="CL23" s="3" t="e">
        <f t="shared" si="81"/>
        <v>#N/A</v>
      </c>
      <c r="CM23" s="3" t="e">
        <f t="shared" si="81"/>
        <v>#N/A</v>
      </c>
      <c r="CN23" s="3" t="e">
        <f t="shared" si="81"/>
        <v>#N/A</v>
      </c>
      <c r="CO23" s="3" t="e">
        <f t="shared" si="81"/>
        <v>#N/A</v>
      </c>
      <c r="CP23" s="3" t="e">
        <f t="shared" si="81"/>
        <v>#N/A</v>
      </c>
      <c r="CQ23" s="3" t="e">
        <f t="shared" si="81"/>
        <v>#N/A</v>
      </c>
      <c r="CR23" s="3" t="e">
        <f t="shared" si="81"/>
        <v>#N/A</v>
      </c>
      <c r="CS23" s="3" t="e">
        <f t="shared" si="81"/>
        <v>#N/A</v>
      </c>
      <c r="CT23" s="3" t="e">
        <f t="shared" si="82"/>
        <v>#N/A</v>
      </c>
      <c r="CU23" s="3" t="e">
        <f t="shared" si="82"/>
        <v>#N/A</v>
      </c>
      <c r="CV23" s="3" t="e">
        <f t="shared" si="82"/>
        <v>#N/A</v>
      </c>
      <c r="CW23" s="3" t="e">
        <f t="shared" si="82"/>
        <v>#N/A</v>
      </c>
      <c r="CX23" s="3" t="e">
        <f t="shared" si="82"/>
        <v>#N/A</v>
      </c>
      <c r="CY23" s="3" t="e">
        <f t="shared" si="82"/>
        <v>#N/A</v>
      </c>
      <c r="CZ23" s="3" t="e">
        <f t="shared" si="82"/>
        <v>#N/A</v>
      </c>
      <c r="DA23" s="3" t="e">
        <f t="shared" si="83"/>
        <v>#N/A</v>
      </c>
      <c r="DB23" s="3" t="e">
        <f t="shared" si="83"/>
        <v>#N/A</v>
      </c>
      <c r="DC23" s="3" t="e">
        <f t="shared" si="83"/>
        <v>#N/A</v>
      </c>
      <c r="DD23" s="3" t="e">
        <f t="shared" si="83"/>
        <v>#N/A</v>
      </c>
      <c r="DE23" s="3" t="e">
        <f t="shared" si="83"/>
        <v>#N/A</v>
      </c>
      <c r="DF23" s="3" t="e">
        <f t="shared" si="83"/>
        <v>#N/A</v>
      </c>
      <c r="DG23" s="3" t="e">
        <f t="shared" si="83"/>
        <v>#N/A</v>
      </c>
      <c r="DH23" s="3" t="e">
        <f t="shared" si="83"/>
        <v>#N/A</v>
      </c>
      <c r="DI23" s="3" t="e">
        <f t="shared" si="83"/>
        <v>#N/A</v>
      </c>
      <c r="DJ23" s="3" t="e">
        <f t="shared" si="83"/>
        <v>#N/A</v>
      </c>
      <c r="DK23" s="3" t="e">
        <f t="shared" si="84"/>
        <v>#N/A</v>
      </c>
      <c r="DL23" s="3" t="e">
        <f t="shared" si="84"/>
        <v>#N/A</v>
      </c>
      <c r="DM23" s="3" t="e">
        <f t="shared" si="84"/>
        <v>#N/A</v>
      </c>
      <c r="DN23" s="3" t="e">
        <f t="shared" si="84"/>
        <v>#N/A</v>
      </c>
      <c r="DO23" s="3" t="e">
        <f t="shared" si="84"/>
        <v>#N/A</v>
      </c>
      <c r="DP23" s="3" t="e">
        <f t="shared" si="84"/>
        <v>#N/A</v>
      </c>
      <c r="DQ23" s="3" t="e">
        <f t="shared" si="84"/>
        <v>#N/A</v>
      </c>
    </row>
    <row r="24" spans="2:121" ht="17.100000000000001" customHeight="1" x14ac:dyDescent="0.25">
      <c r="B24" s="42"/>
      <c r="C24" s="56">
        <v>0</v>
      </c>
      <c r="D24" s="57" t="s">
        <v>510</v>
      </c>
      <c r="E24" s="58">
        <f>IF(ISERROR(C24*1000*VLOOKUP($D$4,$O$102:$P$127,2,FALSE)),0,C24*1000*VLOOKUP($D$4,$O$102:$P$127,2,FALSE))</f>
        <v>0</v>
      </c>
      <c r="F24" s="40"/>
      <c r="G24" s="40"/>
      <c r="H24" s="40"/>
      <c r="I24" s="40"/>
      <c r="J24" s="59" t="s">
        <v>517</v>
      </c>
      <c r="K24" s="118">
        <f>IF(ISERROR(1000*VLOOKUP($V$6,$O$133:$S$136,2,FALSE)+1000*VLOOKUP($V$6,$O$133:$S$136,3,FALSE)),0,1000*VLOOKUP($V$6,$O$133:$S$136,2,FALSE)+1000*VLOOKUP($V$6,$O$133:$S$136,3,FALSE))</f>
        <v>0</v>
      </c>
      <c r="L24" s="119"/>
      <c r="M24" s="129" t="str">
        <f ca="1">IF(ISERROR(CONCATENATE(T30,U30,V30,W30)),"",CONCATENATE(T30,U30,V30,W30))</f>
        <v/>
      </c>
      <c r="N24" s="129"/>
      <c r="O24" s="129"/>
      <c r="P24" s="40"/>
      <c r="Q24" s="15"/>
      <c r="Y24" s="3">
        <v>0</v>
      </c>
      <c r="BR24" s="3">
        <v>13</v>
      </c>
      <c r="BS24" s="3" t="str">
        <f t="shared" si="79"/>
        <v/>
      </c>
      <c r="BT24" s="3" t="str">
        <f t="shared" si="79"/>
        <v/>
      </c>
      <c r="BU24" s="3" t="str">
        <f t="shared" si="79"/>
        <v/>
      </c>
      <c r="BV24" s="3" t="str">
        <f t="shared" si="79"/>
        <v/>
      </c>
      <c r="BW24" s="3" t="str">
        <f t="shared" si="79"/>
        <v/>
      </c>
      <c r="BX24" s="3" t="str">
        <f t="shared" si="79"/>
        <v/>
      </c>
      <c r="BY24" s="3" t="str">
        <f t="shared" si="79"/>
        <v/>
      </c>
      <c r="BZ24" s="3" t="str">
        <f t="shared" si="79"/>
        <v/>
      </c>
      <c r="CA24" s="3" t="str">
        <f t="shared" si="79"/>
        <v/>
      </c>
      <c r="CB24" s="3" t="str">
        <f t="shared" si="79"/>
        <v/>
      </c>
      <c r="CC24" s="3" t="str">
        <f t="shared" si="80"/>
        <v/>
      </c>
      <c r="CD24" s="3" t="str">
        <f t="shared" si="80"/>
        <v/>
      </c>
      <c r="CE24" s="3" t="str">
        <f t="shared" si="80"/>
        <v/>
      </c>
      <c r="CF24" s="3" t="str">
        <f t="shared" si="80"/>
        <v/>
      </c>
      <c r="CG24" s="3" t="str">
        <f t="shared" si="80"/>
        <v/>
      </c>
      <c r="CH24" s="3" t="str">
        <f t="shared" si="80"/>
        <v/>
      </c>
      <c r="CI24" s="3" t="str">
        <f t="shared" si="80"/>
        <v/>
      </c>
      <c r="CJ24" s="3" t="e">
        <f t="shared" si="81"/>
        <v>#N/A</v>
      </c>
      <c r="CK24" s="3" t="e">
        <f t="shared" si="81"/>
        <v>#N/A</v>
      </c>
      <c r="CL24" s="3" t="e">
        <f t="shared" si="81"/>
        <v>#N/A</v>
      </c>
      <c r="CM24" s="3" t="e">
        <f t="shared" si="81"/>
        <v>#N/A</v>
      </c>
      <c r="CN24" s="3" t="e">
        <f t="shared" si="81"/>
        <v>#N/A</v>
      </c>
      <c r="CO24" s="3" t="e">
        <f t="shared" si="81"/>
        <v>#N/A</v>
      </c>
      <c r="CP24" s="3" t="e">
        <f t="shared" si="81"/>
        <v>#N/A</v>
      </c>
      <c r="CQ24" s="3" t="e">
        <f t="shared" si="81"/>
        <v>#N/A</v>
      </c>
      <c r="CR24" s="3" t="e">
        <f t="shared" si="81"/>
        <v>#N/A</v>
      </c>
      <c r="CS24" s="3" t="e">
        <f t="shared" si="81"/>
        <v>#N/A</v>
      </c>
      <c r="CT24" s="3" t="e">
        <f t="shared" si="82"/>
        <v>#N/A</v>
      </c>
      <c r="CU24" s="3" t="e">
        <f t="shared" si="82"/>
        <v>#N/A</v>
      </c>
      <c r="CV24" s="3" t="e">
        <f t="shared" si="82"/>
        <v>#N/A</v>
      </c>
      <c r="CW24" s="3" t="e">
        <f t="shared" si="82"/>
        <v>#N/A</v>
      </c>
      <c r="CX24" s="3" t="e">
        <f t="shared" si="82"/>
        <v>#N/A</v>
      </c>
      <c r="CY24" s="3" t="e">
        <f t="shared" si="82"/>
        <v>#N/A</v>
      </c>
      <c r="CZ24" s="3" t="e">
        <f t="shared" si="82"/>
        <v>#N/A</v>
      </c>
      <c r="DA24" s="3" t="e">
        <f t="shared" si="83"/>
        <v>#N/A</v>
      </c>
      <c r="DB24" s="3" t="e">
        <f t="shared" si="83"/>
        <v>#N/A</v>
      </c>
      <c r="DC24" s="3" t="e">
        <f t="shared" si="83"/>
        <v>#N/A</v>
      </c>
      <c r="DD24" s="3" t="e">
        <f t="shared" si="83"/>
        <v>#N/A</v>
      </c>
      <c r="DE24" s="3" t="e">
        <f t="shared" si="83"/>
        <v>#N/A</v>
      </c>
      <c r="DF24" s="3" t="e">
        <f t="shared" si="83"/>
        <v>#N/A</v>
      </c>
      <c r="DG24" s="3" t="e">
        <f t="shared" si="83"/>
        <v>#N/A</v>
      </c>
      <c r="DH24" s="3" t="e">
        <f t="shared" si="83"/>
        <v>#N/A</v>
      </c>
      <c r="DI24" s="3" t="e">
        <f t="shared" si="83"/>
        <v>#N/A</v>
      </c>
      <c r="DJ24" s="3" t="e">
        <f t="shared" si="83"/>
        <v>#N/A</v>
      </c>
      <c r="DK24" s="3" t="e">
        <f t="shared" si="84"/>
        <v>#N/A</v>
      </c>
      <c r="DL24" s="3" t="e">
        <f t="shared" si="84"/>
        <v>#N/A</v>
      </c>
      <c r="DM24" s="3" t="e">
        <f t="shared" si="84"/>
        <v>#N/A</v>
      </c>
      <c r="DN24" s="3" t="e">
        <f t="shared" si="84"/>
        <v>#N/A</v>
      </c>
      <c r="DO24" s="3" t="e">
        <f t="shared" si="84"/>
        <v>#N/A</v>
      </c>
      <c r="DP24" s="3" t="e">
        <f t="shared" si="84"/>
        <v>#N/A</v>
      </c>
      <c r="DQ24" s="3" t="e">
        <f t="shared" si="84"/>
        <v>#N/A</v>
      </c>
    </row>
    <row r="25" spans="2:121" ht="17.100000000000001" customHeight="1" x14ac:dyDescent="0.25">
      <c r="B25" s="42"/>
      <c r="C25" s="60">
        <v>0</v>
      </c>
      <c r="D25" s="61" t="s">
        <v>511</v>
      </c>
      <c r="E25" s="62">
        <f>C25*10000</f>
        <v>0</v>
      </c>
      <c r="F25" s="40"/>
      <c r="G25" s="40"/>
      <c r="H25" s="40"/>
      <c r="I25" s="40"/>
      <c r="J25" s="36" t="s">
        <v>526</v>
      </c>
      <c r="K25" s="121">
        <f>IF(ISERROR(SUM(E7:E22)+SUM(E24:E31)),0,SUM(E7:E22)+SUM(E24:E31))</f>
        <v>0</v>
      </c>
      <c r="L25" s="122"/>
      <c r="M25" s="129"/>
      <c r="N25" s="129"/>
      <c r="O25" s="129"/>
      <c r="P25" s="40"/>
      <c r="Q25" s="15"/>
      <c r="S25" s="3" t="s">
        <v>6</v>
      </c>
      <c r="T25" s="3">
        <f>IF(ISNA(VLOOKUP($D$4,$Q$102:$R$127,2,FALSE)),0,VLOOKUP($D$4,$Q$102:$R$127,2,FALSE))</f>
        <v>0</v>
      </c>
      <c r="W25" s="40" t="s">
        <v>660</v>
      </c>
      <c r="X25" s="3" t="s">
        <v>661</v>
      </c>
      <c r="Y25" s="3">
        <v>1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BR25" s="3">
        <v>14</v>
      </c>
      <c r="BS25" s="3" t="str">
        <f t="shared" si="79"/>
        <v/>
      </c>
      <c r="BT25" s="3" t="str">
        <f t="shared" si="79"/>
        <v/>
      </c>
      <c r="BU25" s="3" t="str">
        <f t="shared" si="79"/>
        <v/>
      </c>
      <c r="BV25" s="3" t="str">
        <f t="shared" si="79"/>
        <v/>
      </c>
      <c r="BW25" s="3" t="str">
        <f t="shared" si="79"/>
        <v/>
      </c>
      <c r="BX25" s="3" t="str">
        <f t="shared" si="79"/>
        <v/>
      </c>
      <c r="BY25" s="3" t="str">
        <f t="shared" si="79"/>
        <v/>
      </c>
      <c r="BZ25" s="3" t="str">
        <f t="shared" si="79"/>
        <v/>
      </c>
      <c r="CA25" s="3" t="str">
        <f t="shared" si="79"/>
        <v/>
      </c>
      <c r="CB25" s="3" t="str">
        <f t="shared" si="79"/>
        <v/>
      </c>
      <c r="CC25" s="3" t="str">
        <f t="shared" si="80"/>
        <v/>
      </c>
      <c r="CD25" s="3" t="str">
        <f t="shared" si="80"/>
        <v/>
      </c>
      <c r="CE25" s="3" t="str">
        <f t="shared" si="80"/>
        <v/>
      </c>
      <c r="CF25" s="3" t="str">
        <f t="shared" si="80"/>
        <v/>
      </c>
      <c r="CG25" s="3" t="str">
        <f t="shared" si="80"/>
        <v/>
      </c>
      <c r="CH25" s="3" t="str">
        <f t="shared" si="80"/>
        <v/>
      </c>
      <c r="CI25" s="3" t="str">
        <f t="shared" si="80"/>
        <v/>
      </c>
      <c r="CJ25" s="3" t="e">
        <f t="shared" si="81"/>
        <v>#N/A</v>
      </c>
      <c r="CK25" s="3" t="e">
        <f t="shared" si="81"/>
        <v>#N/A</v>
      </c>
      <c r="CL25" s="3" t="e">
        <f t="shared" si="81"/>
        <v>#N/A</v>
      </c>
      <c r="CM25" s="3" t="e">
        <f t="shared" si="81"/>
        <v>#N/A</v>
      </c>
      <c r="CN25" s="3" t="e">
        <f t="shared" si="81"/>
        <v>#N/A</v>
      </c>
      <c r="CO25" s="3" t="e">
        <f t="shared" si="81"/>
        <v>#N/A</v>
      </c>
      <c r="CP25" s="3" t="e">
        <f t="shared" si="81"/>
        <v>#N/A</v>
      </c>
      <c r="CQ25" s="3" t="e">
        <f t="shared" si="81"/>
        <v>#N/A</v>
      </c>
      <c r="CR25" s="3" t="e">
        <f t="shared" si="81"/>
        <v>#N/A</v>
      </c>
      <c r="CS25" s="3" t="e">
        <f t="shared" si="81"/>
        <v>#N/A</v>
      </c>
      <c r="CT25" s="3" t="e">
        <f t="shared" si="82"/>
        <v>#N/A</v>
      </c>
      <c r="CU25" s="3" t="e">
        <f t="shared" si="82"/>
        <v>#N/A</v>
      </c>
      <c r="CV25" s="3" t="e">
        <f t="shared" si="82"/>
        <v>#N/A</v>
      </c>
      <c r="CW25" s="3" t="e">
        <f t="shared" si="82"/>
        <v>#N/A</v>
      </c>
      <c r="CX25" s="3" t="e">
        <f t="shared" si="82"/>
        <v>#N/A</v>
      </c>
      <c r="CY25" s="3" t="e">
        <f t="shared" si="82"/>
        <v>#N/A</v>
      </c>
      <c r="CZ25" s="3" t="e">
        <f t="shared" si="82"/>
        <v>#N/A</v>
      </c>
      <c r="DA25" s="3" t="e">
        <f t="shared" si="83"/>
        <v>#N/A</v>
      </c>
      <c r="DB25" s="3" t="e">
        <f t="shared" si="83"/>
        <v>#N/A</v>
      </c>
      <c r="DC25" s="3" t="e">
        <f t="shared" si="83"/>
        <v>#N/A</v>
      </c>
      <c r="DD25" s="3" t="e">
        <f t="shared" si="83"/>
        <v>#N/A</v>
      </c>
      <c r="DE25" s="3" t="e">
        <f t="shared" si="83"/>
        <v>#N/A</v>
      </c>
      <c r="DF25" s="3" t="e">
        <f t="shared" si="83"/>
        <v>#N/A</v>
      </c>
      <c r="DG25" s="3" t="e">
        <f t="shared" si="83"/>
        <v>#N/A</v>
      </c>
      <c r="DH25" s="3" t="e">
        <f t="shared" si="83"/>
        <v>#N/A</v>
      </c>
      <c r="DI25" s="3" t="e">
        <f t="shared" si="83"/>
        <v>#N/A</v>
      </c>
      <c r="DJ25" s="3" t="e">
        <f t="shared" si="83"/>
        <v>#N/A</v>
      </c>
      <c r="DK25" s="3" t="e">
        <f t="shared" si="84"/>
        <v>#N/A</v>
      </c>
      <c r="DL25" s="3" t="e">
        <f t="shared" si="84"/>
        <v>#N/A</v>
      </c>
      <c r="DM25" s="3" t="e">
        <f t="shared" si="84"/>
        <v>#N/A</v>
      </c>
      <c r="DN25" s="3" t="e">
        <f t="shared" si="84"/>
        <v>#N/A</v>
      </c>
      <c r="DO25" s="3" t="e">
        <f t="shared" si="84"/>
        <v>#N/A</v>
      </c>
      <c r="DP25" s="3" t="e">
        <f t="shared" si="84"/>
        <v>#N/A</v>
      </c>
      <c r="DQ25" s="3" t="e">
        <f t="shared" si="84"/>
        <v>#N/A</v>
      </c>
    </row>
    <row r="26" spans="2:121" ht="17.100000000000001" customHeight="1" thickBot="1" x14ac:dyDescent="0.3">
      <c r="B26" s="42"/>
      <c r="C26" s="60">
        <v>0</v>
      </c>
      <c r="D26" s="61" t="s">
        <v>512</v>
      </c>
      <c r="E26" s="62">
        <f>C26*10000</f>
        <v>0</v>
      </c>
      <c r="F26" s="40"/>
      <c r="G26" s="40"/>
      <c r="H26" s="40"/>
      <c r="I26" s="40"/>
      <c r="J26" s="63" t="s">
        <v>525</v>
      </c>
      <c r="K26" s="127">
        <f ca="1">K25+K30</f>
        <v>0</v>
      </c>
      <c r="L26" s="128"/>
      <c r="M26" s="129"/>
      <c r="N26" s="129"/>
      <c r="O26" s="129"/>
      <c r="P26" s="40"/>
      <c r="Q26" s="15"/>
      <c r="S26" s="3" t="s">
        <v>515</v>
      </c>
      <c r="T26" s="3">
        <f>IF(ISNA(VLOOKUP($D$4,$S$102:$T$127,2,FALSE)),0,VLOOKUP($D$4,$S$102:$T$127,2,FALSE))</f>
        <v>0</v>
      </c>
      <c r="X26" s="3" t="s">
        <v>662</v>
      </c>
      <c r="Y26" s="3">
        <v>2</v>
      </c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BR26" s="3">
        <v>15</v>
      </c>
      <c r="BS26" s="3" t="str">
        <f t="shared" si="79"/>
        <v/>
      </c>
      <c r="BT26" s="3" t="str">
        <f t="shared" si="79"/>
        <v/>
      </c>
      <c r="BU26" s="3" t="str">
        <f t="shared" si="79"/>
        <v/>
      </c>
      <c r="BV26" s="3" t="str">
        <f t="shared" si="79"/>
        <v/>
      </c>
      <c r="BW26" s="3" t="str">
        <f t="shared" si="79"/>
        <v/>
      </c>
      <c r="BX26" s="3" t="str">
        <f t="shared" si="79"/>
        <v/>
      </c>
      <c r="BY26" s="3" t="str">
        <f t="shared" si="79"/>
        <v/>
      </c>
      <c r="BZ26" s="3" t="str">
        <f t="shared" si="79"/>
        <v/>
      </c>
      <c r="CA26" s="3" t="str">
        <f t="shared" si="79"/>
        <v/>
      </c>
      <c r="CB26" s="3" t="str">
        <f t="shared" si="79"/>
        <v/>
      </c>
      <c r="CC26" s="3" t="str">
        <f t="shared" si="80"/>
        <v/>
      </c>
      <c r="CD26" s="3" t="str">
        <f t="shared" si="80"/>
        <v/>
      </c>
      <c r="CE26" s="3" t="str">
        <f t="shared" si="80"/>
        <v/>
      </c>
      <c r="CF26" s="3" t="str">
        <f t="shared" si="80"/>
        <v/>
      </c>
      <c r="CG26" s="3" t="str">
        <f t="shared" si="80"/>
        <v/>
      </c>
      <c r="CH26" s="3" t="str">
        <f t="shared" si="80"/>
        <v/>
      </c>
      <c r="CI26" s="3" t="str">
        <f t="shared" si="80"/>
        <v/>
      </c>
      <c r="CJ26" s="3" t="e">
        <f t="shared" si="81"/>
        <v>#N/A</v>
      </c>
      <c r="CK26" s="3" t="e">
        <f t="shared" si="81"/>
        <v>#N/A</v>
      </c>
      <c r="CL26" s="3" t="e">
        <f t="shared" si="81"/>
        <v>#N/A</v>
      </c>
      <c r="CM26" s="3" t="e">
        <f t="shared" si="81"/>
        <v>#N/A</v>
      </c>
      <c r="CN26" s="3" t="e">
        <f t="shared" si="81"/>
        <v>#N/A</v>
      </c>
      <c r="CO26" s="3" t="e">
        <f t="shared" si="81"/>
        <v>#N/A</v>
      </c>
      <c r="CP26" s="3" t="e">
        <f t="shared" si="81"/>
        <v>#N/A</v>
      </c>
      <c r="CQ26" s="3" t="e">
        <f t="shared" si="81"/>
        <v>#N/A</v>
      </c>
      <c r="CR26" s="3" t="e">
        <f t="shared" si="81"/>
        <v>#N/A</v>
      </c>
      <c r="CS26" s="3" t="e">
        <f t="shared" si="81"/>
        <v>#N/A</v>
      </c>
      <c r="CT26" s="3" t="e">
        <f t="shared" si="82"/>
        <v>#N/A</v>
      </c>
      <c r="CU26" s="3" t="e">
        <f t="shared" si="82"/>
        <v>#N/A</v>
      </c>
      <c r="CV26" s="3" t="e">
        <f t="shared" si="82"/>
        <v>#N/A</v>
      </c>
      <c r="CW26" s="3" t="e">
        <f t="shared" si="82"/>
        <v>#N/A</v>
      </c>
      <c r="CX26" s="3" t="e">
        <f t="shared" si="82"/>
        <v>#N/A</v>
      </c>
      <c r="CY26" s="3" t="e">
        <f t="shared" si="82"/>
        <v>#N/A</v>
      </c>
      <c r="CZ26" s="3" t="e">
        <f t="shared" si="82"/>
        <v>#N/A</v>
      </c>
      <c r="DA26" s="3" t="e">
        <f t="shared" si="83"/>
        <v>#N/A</v>
      </c>
      <c r="DB26" s="3" t="e">
        <f t="shared" si="83"/>
        <v>#N/A</v>
      </c>
      <c r="DC26" s="3" t="e">
        <f t="shared" si="83"/>
        <v>#N/A</v>
      </c>
      <c r="DD26" s="3" t="e">
        <f t="shared" si="83"/>
        <v>#N/A</v>
      </c>
      <c r="DE26" s="3" t="e">
        <f t="shared" si="83"/>
        <v>#N/A</v>
      </c>
      <c r="DF26" s="3" t="e">
        <f t="shared" si="83"/>
        <v>#N/A</v>
      </c>
      <c r="DG26" s="3" t="e">
        <f t="shared" si="83"/>
        <v>#N/A</v>
      </c>
      <c r="DH26" s="3" t="e">
        <f t="shared" si="83"/>
        <v>#N/A</v>
      </c>
      <c r="DI26" s="3" t="e">
        <f t="shared" si="83"/>
        <v>#N/A</v>
      </c>
      <c r="DJ26" s="3" t="e">
        <f t="shared" si="83"/>
        <v>#N/A</v>
      </c>
      <c r="DK26" s="3" t="e">
        <f t="shared" si="84"/>
        <v>#N/A</v>
      </c>
      <c r="DL26" s="3" t="e">
        <f t="shared" si="84"/>
        <v>#N/A</v>
      </c>
      <c r="DM26" s="3" t="e">
        <f t="shared" si="84"/>
        <v>#N/A</v>
      </c>
      <c r="DN26" s="3" t="e">
        <f t="shared" si="84"/>
        <v>#N/A</v>
      </c>
      <c r="DO26" s="3" t="e">
        <f t="shared" si="84"/>
        <v>#N/A</v>
      </c>
      <c r="DP26" s="3" t="e">
        <f t="shared" si="84"/>
        <v>#N/A</v>
      </c>
      <c r="DQ26" s="3" t="e">
        <f t="shared" si="84"/>
        <v>#N/A</v>
      </c>
    </row>
    <row r="27" spans="2:121" ht="17.100000000000001" customHeight="1" thickBot="1" x14ac:dyDescent="0.3">
      <c r="B27" s="42"/>
      <c r="C27" s="60">
        <v>0</v>
      </c>
      <c r="D27" s="61" t="s">
        <v>513</v>
      </c>
      <c r="E27" s="62">
        <f>C27*10000</f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5"/>
      <c r="S27" s="3" t="s">
        <v>303</v>
      </c>
      <c r="T27" s="3">
        <f>IF(ISNA(VLOOKUP($D$4,$U$102:$V$127,2,FALSE)),0,VLOOKUP($D$4,$U$102:$V$127,2,FALSE))</f>
        <v>0</v>
      </c>
      <c r="X27" s="3" t="s">
        <v>663</v>
      </c>
      <c r="Y27" s="3">
        <v>3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BR27" s="3">
        <v>16</v>
      </c>
      <c r="BS27" s="3" t="str">
        <f t="shared" si="79"/>
        <v/>
      </c>
      <c r="BT27" s="3" t="str">
        <f t="shared" si="79"/>
        <v/>
      </c>
      <c r="BU27" s="3" t="str">
        <f t="shared" si="79"/>
        <v/>
      </c>
      <c r="BV27" s="3" t="str">
        <f t="shared" si="79"/>
        <v/>
      </c>
      <c r="BW27" s="3" t="str">
        <f t="shared" si="79"/>
        <v/>
      </c>
      <c r="BX27" s="3" t="str">
        <f t="shared" si="79"/>
        <v/>
      </c>
      <c r="BY27" s="3" t="str">
        <f t="shared" si="79"/>
        <v/>
      </c>
      <c r="BZ27" s="3" t="str">
        <f t="shared" si="79"/>
        <v/>
      </c>
      <c r="CA27" s="3" t="str">
        <f t="shared" si="79"/>
        <v/>
      </c>
      <c r="CB27" s="3" t="str">
        <f t="shared" si="79"/>
        <v/>
      </c>
      <c r="CC27" s="3" t="str">
        <f t="shared" si="80"/>
        <v/>
      </c>
      <c r="CD27" s="3" t="str">
        <f t="shared" si="80"/>
        <v/>
      </c>
      <c r="CE27" s="3" t="str">
        <f t="shared" si="80"/>
        <v/>
      </c>
      <c r="CF27" s="3" t="str">
        <f t="shared" si="80"/>
        <v/>
      </c>
      <c r="CG27" s="3" t="str">
        <f t="shared" si="80"/>
        <v/>
      </c>
      <c r="CH27" s="3" t="str">
        <f t="shared" si="80"/>
        <v/>
      </c>
      <c r="CI27" s="3" t="str">
        <f t="shared" si="80"/>
        <v/>
      </c>
      <c r="CJ27" s="3" t="e">
        <f t="shared" si="81"/>
        <v>#N/A</v>
      </c>
      <c r="CK27" s="3" t="e">
        <f t="shared" si="81"/>
        <v>#N/A</v>
      </c>
      <c r="CL27" s="3" t="e">
        <f t="shared" si="81"/>
        <v>#N/A</v>
      </c>
      <c r="CM27" s="3" t="e">
        <f t="shared" si="81"/>
        <v>#N/A</v>
      </c>
      <c r="CN27" s="3" t="e">
        <f t="shared" si="81"/>
        <v>#N/A</v>
      </c>
      <c r="CO27" s="3" t="e">
        <f t="shared" si="81"/>
        <v>#N/A</v>
      </c>
      <c r="CP27" s="3" t="e">
        <f t="shared" si="81"/>
        <v>#N/A</v>
      </c>
      <c r="CQ27" s="3" t="e">
        <f t="shared" si="81"/>
        <v>#N/A</v>
      </c>
      <c r="CR27" s="3" t="e">
        <f t="shared" si="81"/>
        <v>#N/A</v>
      </c>
      <c r="CS27" s="3" t="e">
        <f t="shared" si="81"/>
        <v>#N/A</v>
      </c>
      <c r="CT27" s="3" t="e">
        <f t="shared" si="82"/>
        <v>#N/A</v>
      </c>
      <c r="CU27" s="3" t="e">
        <f t="shared" si="82"/>
        <v>#N/A</v>
      </c>
      <c r="CV27" s="3" t="e">
        <f t="shared" si="82"/>
        <v>#N/A</v>
      </c>
      <c r="CW27" s="3" t="e">
        <f t="shared" si="82"/>
        <v>#N/A</v>
      </c>
      <c r="CX27" s="3" t="e">
        <f t="shared" si="82"/>
        <v>#N/A</v>
      </c>
      <c r="CY27" s="3" t="e">
        <f t="shared" si="82"/>
        <v>#N/A</v>
      </c>
      <c r="CZ27" s="3" t="e">
        <f t="shared" si="82"/>
        <v>#N/A</v>
      </c>
      <c r="DA27" s="3" t="e">
        <f t="shared" si="83"/>
        <v>#N/A</v>
      </c>
      <c r="DB27" s="3" t="e">
        <f t="shared" si="83"/>
        <v>#N/A</v>
      </c>
      <c r="DC27" s="3" t="e">
        <f t="shared" si="83"/>
        <v>#N/A</v>
      </c>
      <c r="DD27" s="3" t="e">
        <f t="shared" si="83"/>
        <v>#N/A</v>
      </c>
      <c r="DE27" s="3" t="e">
        <f t="shared" si="83"/>
        <v>#N/A</v>
      </c>
      <c r="DF27" s="3" t="e">
        <f t="shared" si="83"/>
        <v>#N/A</v>
      </c>
      <c r="DG27" s="3" t="e">
        <f t="shared" si="83"/>
        <v>#N/A</v>
      </c>
      <c r="DH27" s="3" t="e">
        <f t="shared" si="83"/>
        <v>#N/A</v>
      </c>
      <c r="DI27" s="3" t="e">
        <f t="shared" si="83"/>
        <v>#N/A</v>
      </c>
      <c r="DJ27" s="3" t="e">
        <f t="shared" si="83"/>
        <v>#N/A</v>
      </c>
      <c r="DK27" s="3" t="e">
        <f t="shared" si="84"/>
        <v>#N/A</v>
      </c>
      <c r="DL27" s="3" t="e">
        <f t="shared" si="84"/>
        <v>#N/A</v>
      </c>
      <c r="DM27" s="3" t="e">
        <f t="shared" si="84"/>
        <v>#N/A</v>
      </c>
      <c r="DN27" s="3" t="e">
        <f t="shared" si="84"/>
        <v>#N/A</v>
      </c>
      <c r="DO27" s="3" t="e">
        <f t="shared" si="84"/>
        <v>#N/A</v>
      </c>
      <c r="DP27" s="3" t="e">
        <f t="shared" si="84"/>
        <v>#N/A</v>
      </c>
      <c r="DQ27" s="3" t="e">
        <f t="shared" si="84"/>
        <v>#N/A</v>
      </c>
    </row>
    <row r="28" spans="2:121" ht="17.100000000000001" customHeight="1" x14ac:dyDescent="0.25">
      <c r="B28" s="42"/>
      <c r="C28" s="60">
        <v>0</v>
      </c>
      <c r="D28" s="61" t="str">
        <f>IF($T$25=1,"Apothecary",IF($T$25=2,"Igor","Apothecary/Igor"))</f>
        <v>Apothecary/Igor</v>
      </c>
      <c r="E28" s="62">
        <f>C28*50000*$T$25</f>
        <v>0</v>
      </c>
      <c r="F28" s="40"/>
      <c r="G28" s="40"/>
      <c r="H28" s="40"/>
      <c r="I28" s="40"/>
      <c r="J28" s="40"/>
      <c r="K28" s="130" t="s">
        <v>485</v>
      </c>
      <c r="L28" s="130"/>
      <c r="M28" s="130" t="s">
        <v>486</v>
      </c>
      <c r="N28" s="130"/>
      <c r="O28" s="83" t="s">
        <v>487</v>
      </c>
      <c r="P28" s="89"/>
      <c r="Q28" s="15"/>
      <c r="S28" s="23"/>
      <c r="T28" s="24"/>
      <c r="U28" s="25"/>
      <c r="V28" s="25"/>
      <c r="W28" s="25"/>
      <c r="X28" s="26"/>
      <c r="Y28" s="3">
        <v>4</v>
      </c>
      <c r="BR28" s="3">
        <v>17</v>
      </c>
      <c r="BS28" s="3" t="str">
        <f t="shared" si="79"/>
        <v/>
      </c>
      <c r="BT28" s="3" t="str">
        <f t="shared" si="79"/>
        <v/>
      </c>
      <c r="BU28" s="3" t="str">
        <f t="shared" si="79"/>
        <v/>
      </c>
      <c r="BV28" s="3" t="str">
        <f t="shared" si="79"/>
        <v/>
      </c>
      <c r="BW28" s="3" t="str">
        <f t="shared" si="79"/>
        <v/>
      </c>
      <c r="BX28" s="3" t="str">
        <f t="shared" si="79"/>
        <v/>
      </c>
      <c r="BY28" s="3" t="str">
        <f t="shared" si="79"/>
        <v/>
      </c>
      <c r="BZ28" s="3" t="str">
        <f t="shared" si="79"/>
        <v/>
      </c>
      <c r="CA28" s="3" t="str">
        <f t="shared" si="79"/>
        <v/>
      </c>
      <c r="CB28" s="3" t="str">
        <f t="shared" si="79"/>
        <v/>
      </c>
      <c r="CC28" s="3" t="str">
        <f t="shared" si="80"/>
        <v/>
      </c>
      <c r="CD28" s="3" t="str">
        <f t="shared" si="80"/>
        <v/>
      </c>
      <c r="CE28" s="3" t="str">
        <f t="shared" si="80"/>
        <v/>
      </c>
      <c r="CF28" s="3" t="str">
        <f t="shared" si="80"/>
        <v/>
      </c>
      <c r="CG28" s="3" t="str">
        <f t="shared" si="80"/>
        <v/>
      </c>
      <c r="CH28" s="3" t="str">
        <f t="shared" si="80"/>
        <v/>
      </c>
      <c r="CI28" s="3" t="str">
        <f t="shared" si="80"/>
        <v/>
      </c>
      <c r="CJ28" s="3" t="e">
        <f t="shared" si="81"/>
        <v>#N/A</v>
      </c>
      <c r="CK28" s="3" t="e">
        <f t="shared" si="81"/>
        <v>#N/A</v>
      </c>
      <c r="CL28" s="3" t="e">
        <f t="shared" si="81"/>
        <v>#N/A</v>
      </c>
      <c r="CM28" s="3" t="e">
        <f t="shared" si="81"/>
        <v>#N/A</v>
      </c>
      <c r="CN28" s="3" t="e">
        <f t="shared" si="81"/>
        <v>#N/A</v>
      </c>
      <c r="CO28" s="3" t="e">
        <f t="shared" si="81"/>
        <v>#N/A</v>
      </c>
      <c r="CP28" s="3" t="e">
        <f t="shared" si="81"/>
        <v>#N/A</v>
      </c>
      <c r="CQ28" s="3" t="e">
        <f t="shared" si="81"/>
        <v>#N/A</v>
      </c>
      <c r="CR28" s="3" t="e">
        <f t="shared" si="81"/>
        <v>#N/A</v>
      </c>
      <c r="CS28" s="3" t="e">
        <f t="shared" si="81"/>
        <v>#N/A</v>
      </c>
      <c r="CT28" s="3" t="e">
        <f t="shared" si="82"/>
        <v>#N/A</v>
      </c>
      <c r="CU28" s="3" t="e">
        <f t="shared" si="82"/>
        <v>#N/A</v>
      </c>
      <c r="CV28" s="3" t="e">
        <f t="shared" si="82"/>
        <v>#N/A</v>
      </c>
      <c r="CW28" s="3" t="e">
        <f t="shared" si="82"/>
        <v>#N/A</v>
      </c>
      <c r="CX28" s="3" t="e">
        <f t="shared" si="82"/>
        <v>#N/A</v>
      </c>
      <c r="CY28" s="3" t="e">
        <f t="shared" si="82"/>
        <v>#N/A</v>
      </c>
      <c r="CZ28" s="3" t="e">
        <f t="shared" si="82"/>
        <v>#N/A</v>
      </c>
      <c r="DA28" s="3" t="e">
        <f t="shared" si="83"/>
        <v>#N/A</v>
      </c>
      <c r="DB28" s="3" t="e">
        <f t="shared" si="83"/>
        <v>#N/A</v>
      </c>
      <c r="DC28" s="3" t="e">
        <f t="shared" si="83"/>
        <v>#N/A</v>
      </c>
      <c r="DD28" s="3" t="e">
        <f t="shared" si="83"/>
        <v>#N/A</v>
      </c>
      <c r="DE28" s="3" t="e">
        <f t="shared" si="83"/>
        <v>#N/A</v>
      </c>
      <c r="DF28" s="3" t="e">
        <f t="shared" si="83"/>
        <v>#N/A</v>
      </c>
      <c r="DG28" s="3" t="e">
        <f t="shared" si="83"/>
        <v>#N/A</v>
      </c>
      <c r="DH28" s="3" t="e">
        <f t="shared" si="83"/>
        <v>#N/A</v>
      </c>
      <c r="DI28" s="3" t="e">
        <f t="shared" si="83"/>
        <v>#N/A</v>
      </c>
      <c r="DJ28" s="3" t="e">
        <f t="shared" si="83"/>
        <v>#N/A</v>
      </c>
      <c r="DK28" s="3" t="e">
        <f t="shared" si="84"/>
        <v>#N/A</v>
      </c>
      <c r="DL28" s="3" t="e">
        <f t="shared" si="84"/>
        <v>#N/A</v>
      </c>
      <c r="DM28" s="3" t="e">
        <f t="shared" si="84"/>
        <v>#N/A</v>
      </c>
      <c r="DN28" s="3" t="e">
        <f t="shared" si="84"/>
        <v>#N/A</v>
      </c>
      <c r="DO28" s="3" t="e">
        <f t="shared" si="84"/>
        <v>#N/A</v>
      </c>
      <c r="DP28" s="3" t="e">
        <f t="shared" si="84"/>
        <v>#N/A</v>
      </c>
      <c r="DQ28" s="3" t="e">
        <f t="shared" si="84"/>
        <v>#N/A</v>
      </c>
    </row>
    <row r="29" spans="2:121" ht="17.100000000000001" customHeight="1" x14ac:dyDescent="0.25">
      <c r="B29" s="42"/>
      <c r="C29" s="60">
        <v>0</v>
      </c>
      <c r="D29" s="61" t="s">
        <v>304</v>
      </c>
      <c r="E29" s="62">
        <f>IF(ISERROR(1000*C29*$T$26),0,1000*C29*$T$26)</f>
        <v>0</v>
      </c>
      <c r="F29" s="40"/>
      <c r="G29" s="40"/>
      <c r="H29" s="40"/>
      <c r="I29" s="40"/>
      <c r="J29" s="34" t="s">
        <v>518</v>
      </c>
      <c r="K29" s="120" t="str">
        <f>CONCATENATE(IF(ISERROR(VLOOKUP($V$6,$O$133:$S$136,3,FALSE)),0,VLOOKUP($V$6,$O$133:$S$136,3,FALSE)),",000"&amp;CHAR(10)&amp;"(incl. in Team Budget)")</f>
        <v>0,000
(incl. in Team Budget)</v>
      </c>
      <c r="L29" s="120"/>
      <c r="M29" s="121">
        <f>IF(ISERROR(1000*VLOOKUP($V$6,$O$133:$S$136,4,FALSE)),0,1000*VLOOKUP($V$6,$O$133:$S$136,4,FALSE))</f>
        <v>0</v>
      </c>
      <c r="N29" s="121"/>
      <c r="O29" s="64">
        <f>IF(ISERROR(1000*VLOOKUP($V$6,$O$133:$S$136,5,FALSE)),0,1000*VLOOKUP($V$6,$O$133:$S$136,5,FALSE))</f>
        <v>0</v>
      </c>
      <c r="P29" s="40"/>
      <c r="Q29" s="15"/>
      <c r="S29" s="27"/>
      <c r="T29" s="28">
        <v>1100</v>
      </c>
      <c r="U29" s="29" t="e">
        <f>T29+VLOOKUP($V$6,$O$133:$S$136,3,FALSE)</f>
        <v>#N/A</v>
      </c>
      <c r="V29" s="29" t="e">
        <f>VLOOKUP($V$6,$O$133:$S$136,4,FALSE)</f>
        <v>#N/A</v>
      </c>
      <c r="W29" s="29" t="e">
        <f>VLOOKUP($V$6,$O$133:$S$136,5,FALSE)</f>
        <v>#N/A</v>
      </c>
      <c r="X29" s="30"/>
      <c r="Y29" s="3">
        <v>5</v>
      </c>
      <c r="BR29" s="3">
        <v>18</v>
      </c>
      <c r="BS29" s="3" t="str">
        <f t="shared" si="79"/>
        <v/>
      </c>
      <c r="BT29" s="3" t="str">
        <f t="shared" si="79"/>
        <v/>
      </c>
      <c r="BU29" s="3" t="str">
        <f t="shared" si="79"/>
        <v/>
      </c>
      <c r="BV29" s="3" t="str">
        <f t="shared" si="79"/>
        <v/>
      </c>
      <c r="BW29" s="3" t="str">
        <f t="shared" si="79"/>
        <v/>
      </c>
      <c r="BX29" s="3" t="str">
        <f t="shared" si="79"/>
        <v/>
      </c>
      <c r="BY29" s="3" t="str">
        <f t="shared" si="79"/>
        <v/>
      </c>
      <c r="BZ29" s="3" t="str">
        <f t="shared" si="79"/>
        <v/>
      </c>
      <c r="CA29" s="3" t="str">
        <f t="shared" si="79"/>
        <v/>
      </c>
      <c r="CB29" s="3" t="str">
        <f t="shared" si="79"/>
        <v/>
      </c>
      <c r="CC29" s="3" t="str">
        <f t="shared" si="80"/>
        <v/>
      </c>
      <c r="CD29" s="3" t="str">
        <f t="shared" si="80"/>
        <v/>
      </c>
      <c r="CE29" s="3" t="str">
        <f t="shared" si="80"/>
        <v/>
      </c>
      <c r="CF29" s="3" t="str">
        <f t="shared" si="80"/>
        <v/>
      </c>
      <c r="CG29" s="3" t="str">
        <f t="shared" si="80"/>
        <v/>
      </c>
      <c r="CH29" s="3" t="str">
        <f t="shared" si="80"/>
        <v/>
      </c>
      <c r="CI29" s="3" t="str">
        <f t="shared" si="80"/>
        <v/>
      </c>
      <c r="CJ29" s="3" t="e">
        <f t="shared" si="81"/>
        <v>#N/A</v>
      </c>
      <c r="CK29" s="3" t="e">
        <f t="shared" si="81"/>
        <v>#N/A</v>
      </c>
      <c r="CL29" s="3" t="e">
        <f t="shared" si="81"/>
        <v>#N/A</v>
      </c>
      <c r="CM29" s="3" t="e">
        <f t="shared" si="81"/>
        <v>#N/A</v>
      </c>
      <c r="CN29" s="3" t="e">
        <f t="shared" si="81"/>
        <v>#N/A</v>
      </c>
      <c r="CO29" s="3" t="e">
        <f t="shared" si="81"/>
        <v>#N/A</v>
      </c>
      <c r="CP29" s="3" t="e">
        <f t="shared" si="81"/>
        <v>#N/A</v>
      </c>
      <c r="CQ29" s="3" t="e">
        <f t="shared" si="81"/>
        <v>#N/A</v>
      </c>
      <c r="CR29" s="3" t="e">
        <f t="shared" si="81"/>
        <v>#N/A</v>
      </c>
      <c r="CS29" s="3" t="e">
        <f t="shared" si="81"/>
        <v>#N/A</v>
      </c>
      <c r="CT29" s="3" t="e">
        <f t="shared" si="82"/>
        <v>#N/A</v>
      </c>
      <c r="CU29" s="3" t="e">
        <f t="shared" si="82"/>
        <v>#N/A</v>
      </c>
      <c r="CV29" s="3" t="e">
        <f t="shared" si="82"/>
        <v>#N/A</v>
      </c>
      <c r="CW29" s="3" t="e">
        <f t="shared" si="82"/>
        <v>#N/A</v>
      </c>
      <c r="CX29" s="3" t="e">
        <f t="shared" si="82"/>
        <v>#N/A</v>
      </c>
      <c r="CY29" s="3" t="e">
        <f t="shared" si="82"/>
        <v>#N/A</v>
      </c>
      <c r="CZ29" s="3" t="e">
        <f t="shared" si="82"/>
        <v>#N/A</v>
      </c>
      <c r="DA29" s="3" t="e">
        <f t="shared" si="83"/>
        <v>#N/A</v>
      </c>
      <c r="DB29" s="3" t="e">
        <f t="shared" si="83"/>
        <v>#N/A</v>
      </c>
      <c r="DC29" s="3" t="e">
        <f t="shared" si="83"/>
        <v>#N/A</v>
      </c>
      <c r="DD29" s="3" t="e">
        <f t="shared" si="83"/>
        <v>#N/A</v>
      </c>
      <c r="DE29" s="3" t="e">
        <f t="shared" si="83"/>
        <v>#N/A</v>
      </c>
      <c r="DF29" s="3" t="e">
        <f t="shared" si="83"/>
        <v>#N/A</v>
      </c>
      <c r="DG29" s="3" t="e">
        <f t="shared" si="83"/>
        <v>#N/A</v>
      </c>
      <c r="DH29" s="3" t="e">
        <f t="shared" si="83"/>
        <v>#N/A</v>
      </c>
      <c r="DI29" s="3" t="e">
        <f t="shared" si="83"/>
        <v>#N/A</v>
      </c>
      <c r="DJ29" s="3" t="e">
        <f t="shared" si="83"/>
        <v>#N/A</v>
      </c>
      <c r="DK29" s="3" t="e">
        <f t="shared" si="84"/>
        <v>#N/A</v>
      </c>
      <c r="DL29" s="3" t="e">
        <f t="shared" si="84"/>
        <v>#N/A</v>
      </c>
      <c r="DM29" s="3" t="e">
        <f t="shared" si="84"/>
        <v>#N/A</v>
      </c>
      <c r="DN29" s="3" t="e">
        <f t="shared" si="84"/>
        <v>#N/A</v>
      </c>
      <c r="DO29" s="3" t="e">
        <f t="shared" si="84"/>
        <v>#N/A</v>
      </c>
      <c r="DP29" s="3" t="e">
        <f t="shared" si="84"/>
        <v>#N/A</v>
      </c>
      <c r="DQ29" s="3" t="e">
        <f t="shared" si="84"/>
        <v>#N/A</v>
      </c>
    </row>
    <row r="30" spans="2:121" ht="17.100000000000001" customHeight="1" thickBot="1" x14ac:dyDescent="0.3">
      <c r="B30" s="42"/>
      <c r="C30" s="60">
        <v>0</v>
      </c>
      <c r="D30" s="61" t="s">
        <v>514</v>
      </c>
      <c r="E30" s="62">
        <f>IF(ISERROR(1000*C30*$T$27),0,1000*C30*$T$27)</f>
        <v>0</v>
      </c>
      <c r="F30" s="40"/>
      <c r="G30" s="40"/>
      <c r="H30" s="40"/>
      <c r="I30" s="40"/>
      <c r="J30" s="34" t="s">
        <v>524</v>
      </c>
      <c r="K30" s="121">
        <f ca="1">1000*SUM(BC7:BC22)</f>
        <v>0</v>
      </c>
      <c r="L30" s="121"/>
      <c r="M30" s="121">
        <f ca="1">1000*SUM(BD7:BD22)</f>
        <v>0</v>
      </c>
      <c r="N30" s="121"/>
      <c r="O30" s="68">
        <f ca="1">1000*SUM(BE7:BE22)</f>
        <v>0</v>
      </c>
      <c r="P30" s="40"/>
      <c r="Q30" s="15"/>
      <c r="S30" s="31"/>
      <c r="T30" s="32" t="str">
        <f>IF(K25/1000&lt;T29,"You need more players or staff"&amp;CHAR(10),"")</f>
        <v xml:space="preserve">You need more players or staff
</v>
      </c>
      <c r="U30" s="32" t="e">
        <f ca="1">IF(K26/1000&gt;U29,"You spent too much money "&amp;CHAR(10),"")</f>
        <v>#N/A</v>
      </c>
      <c r="V30" s="32" t="e">
        <f ca="1">IF(M30/1000&gt;V29,"You exceeded the skill budget"&amp;CHAR(10),"")</f>
        <v>#N/A</v>
      </c>
      <c r="W30" s="32" t="e">
        <f ca="1">IF(O30/1000&gt;W29,"You exceeded the skill budget"&amp;CHAR(10),"")</f>
        <v>#N/A</v>
      </c>
      <c r="X30" s="33"/>
      <c r="Y30" s="3">
        <v>6</v>
      </c>
      <c r="BR30" s="3">
        <v>19</v>
      </c>
      <c r="BS30" s="3" t="str">
        <f t="shared" si="79"/>
        <v/>
      </c>
      <c r="BT30" s="3" t="str">
        <f t="shared" si="79"/>
        <v/>
      </c>
      <c r="BU30" s="3" t="str">
        <f t="shared" si="79"/>
        <v/>
      </c>
      <c r="BV30" s="3" t="str">
        <f t="shared" si="79"/>
        <v/>
      </c>
      <c r="BW30" s="3" t="str">
        <f t="shared" si="79"/>
        <v/>
      </c>
      <c r="BX30" s="3" t="str">
        <f t="shared" si="79"/>
        <v/>
      </c>
      <c r="BY30" s="3" t="str">
        <f t="shared" si="79"/>
        <v/>
      </c>
      <c r="BZ30" s="3" t="str">
        <f t="shared" si="79"/>
        <v/>
      </c>
      <c r="CA30" s="3" t="str">
        <f t="shared" si="79"/>
        <v/>
      </c>
      <c r="CB30" s="3" t="str">
        <f t="shared" si="79"/>
        <v/>
      </c>
      <c r="CC30" s="3" t="str">
        <f t="shared" si="80"/>
        <v/>
      </c>
      <c r="CD30" s="3" t="str">
        <f t="shared" si="80"/>
        <v/>
      </c>
      <c r="CE30" s="3" t="str">
        <f t="shared" si="80"/>
        <v/>
      </c>
      <c r="CF30" s="3" t="str">
        <f t="shared" si="80"/>
        <v/>
      </c>
      <c r="CG30" s="3" t="str">
        <f t="shared" si="80"/>
        <v/>
      </c>
      <c r="CH30" s="3" t="str">
        <f t="shared" si="80"/>
        <v/>
      </c>
      <c r="CI30" s="3" t="str">
        <f t="shared" si="80"/>
        <v/>
      </c>
      <c r="CJ30" s="3" t="e">
        <f t="shared" si="81"/>
        <v>#N/A</v>
      </c>
      <c r="CK30" s="3" t="e">
        <f t="shared" si="81"/>
        <v>#N/A</v>
      </c>
      <c r="CL30" s="3" t="e">
        <f t="shared" si="81"/>
        <v>#N/A</v>
      </c>
      <c r="CM30" s="3" t="e">
        <f t="shared" si="81"/>
        <v>#N/A</v>
      </c>
      <c r="CN30" s="3" t="e">
        <f t="shared" si="81"/>
        <v>#N/A</v>
      </c>
      <c r="CO30" s="3" t="e">
        <f t="shared" si="81"/>
        <v>#N/A</v>
      </c>
      <c r="CP30" s="3" t="e">
        <f t="shared" si="81"/>
        <v>#N/A</v>
      </c>
      <c r="CQ30" s="3" t="e">
        <f t="shared" si="81"/>
        <v>#N/A</v>
      </c>
      <c r="CR30" s="3" t="e">
        <f t="shared" si="81"/>
        <v>#N/A</v>
      </c>
      <c r="CS30" s="3" t="e">
        <f t="shared" si="81"/>
        <v>#N/A</v>
      </c>
      <c r="CT30" s="3" t="e">
        <f t="shared" si="82"/>
        <v>#N/A</v>
      </c>
      <c r="CU30" s="3" t="e">
        <f t="shared" si="82"/>
        <v>#N/A</v>
      </c>
      <c r="CV30" s="3" t="e">
        <f t="shared" si="82"/>
        <v>#N/A</v>
      </c>
      <c r="CW30" s="3" t="e">
        <f t="shared" si="82"/>
        <v>#N/A</v>
      </c>
      <c r="CX30" s="3" t="e">
        <f t="shared" si="82"/>
        <v>#N/A</v>
      </c>
      <c r="CY30" s="3" t="e">
        <f t="shared" si="82"/>
        <v>#N/A</v>
      </c>
      <c r="CZ30" s="3" t="e">
        <f t="shared" si="82"/>
        <v>#N/A</v>
      </c>
      <c r="DA30" s="3" t="e">
        <f t="shared" si="83"/>
        <v>#N/A</v>
      </c>
      <c r="DB30" s="3" t="e">
        <f t="shared" si="83"/>
        <v>#N/A</v>
      </c>
      <c r="DC30" s="3" t="e">
        <f t="shared" si="83"/>
        <v>#N/A</v>
      </c>
      <c r="DD30" s="3" t="e">
        <f t="shared" si="83"/>
        <v>#N/A</v>
      </c>
      <c r="DE30" s="3" t="e">
        <f t="shared" si="83"/>
        <v>#N/A</v>
      </c>
      <c r="DF30" s="3" t="e">
        <f t="shared" si="83"/>
        <v>#N/A</v>
      </c>
      <c r="DG30" s="3" t="e">
        <f t="shared" si="83"/>
        <v>#N/A</v>
      </c>
      <c r="DH30" s="3" t="e">
        <f t="shared" si="83"/>
        <v>#N/A</v>
      </c>
      <c r="DI30" s="3" t="e">
        <f t="shared" si="83"/>
        <v>#N/A</v>
      </c>
      <c r="DJ30" s="3" t="e">
        <f t="shared" si="83"/>
        <v>#N/A</v>
      </c>
      <c r="DK30" s="3" t="e">
        <f t="shared" si="84"/>
        <v>#N/A</v>
      </c>
      <c r="DL30" s="3" t="e">
        <f t="shared" si="84"/>
        <v>#N/A</v>
      </c>
      <c r="DM30" s="3" t="e">
        <f t="shared" si="84"/>
        <v>#N/A</v>
      </c>
      <c r="DN30" s="3" t="e">
        <f t="shared" si="84"/>
        <v>#N/A</v>
      </c>
      <c r="DO30" s="3" t="e">
        <f t="shared" si="84"/>
        <v>#N/A</v>
      </c>
      <c r="DP30" s="3" t="e">
        <f t="shared" si="84"/>
        <v>#N/A</v>
      </c>
      <c r="DQ30" s="3" t="e">
        <f t="shared" si="84"/>
        <v>#N/A</v>
      </c>
    </row>
    <row r="31" spans="2:121" ht="17.100000000000001" customHeight="1" thickBot="1" x14ac:dyDescent="0.3">
      <c r="B31" s="42"/>
      <c r="C31" s="65">
        <v>0</v>
      </c>
      <c r="D31" s="66" t="s">
        <v>659</v>
      </c>
      <c r="E31" s="67">
        <f>C31*50000</f>
        <v>0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5"/>
      <c r="Y31" s="3">
        <v>7</v>
      </c>
      <c r="BR31" s="3">
        <v>20</v>
      </c>
      <c r="BS31" s="3" t="str">
        <f t="shared" si="79"/>
        <v/>
      </c>
      <c r="BT31" s="3" t="str">
        <f t="shared" si="79"/>
        <v/>
      </c>
      <c r="BU31" s="3" t="str">
        <f t="shared" si="79"/>
        <v/>
      </c>
      <c r="BV31" s="3" t="str">
        <f t="shared" si="79"/>
        <v/>
      </c>
      <c r="BW31" s="3" t="str">
        <f t="shared" si="79"/>
        <v/>
      </c>
      <c r="BX31" s="3" t="str">
        <f t="shared" si="79"/>
        <v/>
      </c>
      <c r="BY31" s="3" t="str">
        <f t="shared" si="79"/>
        <v/>
      </c>
      <c r="BZ31" s="3" t="str">
        <f t="shared" si="79"/>
        <v/>
      </c>
      <c r="CA31" s="3" t="str">
        <f t="shared" si="79"/>
        <v/>
      </c>
      <c r="CB31" s="3" t="str">
        <f t="shared" si="79"/>
        <v/>
      </c>
      <c r="CC31" s="3" t="str">
        <f t="shared" si="80"/>
        <v/>
      </c>
      <c r="CD31" s="3" t="str">
        <f t="shared" si="80"/>
        <v/>
      </c>
      <c r="CE31" s="3" t="str">
        <f t="shared" si="80"/>
        <v/>
      </c>
      <c r="CF31" s="3" t="str">
        <f t="shared" si="80"/>
        <v/>
      </c>
      <c r="CG31" s="3" t="str">
        <f t="shared" si="80"/>
        <v/>
      </c>
      <c r="CH31" s="3" t="str">
        <f t="shared" si="80"/>
        <v/>
      </c>
      <c r="CI31" s="3" t="str">
        <f t="shared" si="80"/>
        <v/>
      </c>
      <c r="CJ31" s="3" t="e">
        <f t="shared" si="81"/>
        <v>#N/A</v>
      </c>
      <c r="CK31" s="3" t="e">
        <f t="shared" si="81"/>
        <v>#N/A</v>
      </c>
      <c r="CL31" s="3" t="e">
        <f t="shared" si="81"/>
        <v>#N/A</v>
      </c>
      <c r="CM31" s="3" t="e">
        <f t="shared" si="81"/>
        <v>#N/A</v>
      </c>
      <c r="CN31" s="3" t="e">
        <f t="shared" si="81"/>
        <v>#N/A</v>
      </c>
      <c r="CO31" s="3" t="e">
        <f t="shared" si="81"/>
        <v>#N/A</v>
      </c>
      <c r="CP31" s="3" t="e">
        <f t="shared" si="81"/>
        <v>#N/A</v>
      </c>
      <c r="CQ31" s="3" t="e">
        <f t="shared" si="81"/>
        <v>#N/A</v>
      </c>
      <c r="CR31" s="3" t="e">
        <f t="shared" si="81"/>
        <v>#N/A</v>
      </c>
      <c r="CS31" s="3" t="e">
        <f t="shared" si="81"/>
        <v>#N/A</v>
      </c>
      <c r="CT31" s="3" t="e">
        <f t="shared" si="82"/>
        <v>#N/A</v>
      </c>
      <c r="CU31" s="3" t="e">
        <f t="shared" si="82"/>
        <v>#N/A</v>
      </c>
      <c r="CV31" s="3" t="e">
        <f t="shared" si="82"/>
        <v>#N/A</v>
      </c>
      <c r="CW31" s="3" t="e">
        <f t="shared" si="82"/>
        <v>#N/A</v>
      </c>
      <c r="CX31" s="3" t="e">
        <f t="shared" si="82"/>
        <v>#N/A</v>
      </c>
      <c r="CY31" s="3" t="e">
        <f t="shared" si="82"/>
        <v>#N/A</v>
      </c>
      <c r="CZ31" s="3" t="e">
        <f t="shared" si="82"/>
        <v>#N/A</v>
      </c>
      <c r="DA31" s="3" t="e">
        <f t="shared" si="83"/>
        <v>#N/A</v>
      </c>
      <c r="DB31" s="3" t="e">
        <f t="shared" si="83"/>
        <v>#N/A</v>
      </c>
      <c r="DC31" s="3" t="e">
        <f t="shared" si="83"/>
        <v>#N/A</v>
      </c>
      <c r="DD31" s="3" t="e">
        <f t="shared" si="83"/>
        <v>#N/A</v>
      </c>
      <c r="DE31" s="3" t="e">
        <f t="shared" si="83"/>
        <v>#N/A</v>
      </c>
      <c r="DF31" s="3" t="e">
        <f t="shared" si="83"/>
        <v>#N/A</v>
      </c>
      <c r="DG31" s="3" t="e">
        <f t="shared" si="83"/>
        <v>#N/A</v>
      </c>
      <c r="DH31" s="3" t="e">
        <f t="shared" si="83"/>
        <v>#N/A</v>
      </c>
      <c r="DI31" s="3" t="e">
        <f t="shared" si="83"/>
        <v>#N/A</v>
      </c>
      <c r="DJ31" s="3" t="e">
        <f t="shared" si="83"/>
        <v>#N/A</v>
      </c>
      <c r="DK31" s="3" t="e">
        <f t="shared" si="84"/>
        <v>#N/A</v>
      </c>
      <c r="DL31" s="3" t="e">
        <f t="shared" si="84"/>
        <v>#N/A</v>
      </c>
      <c r="DM31" s="3" t="e">
        <f t="shared" si="84"/>
        <v>#N/A</v>
      </c>
      <c r="DN31" s="3" t="e">
        <f t="shared" si="84"/>
        <v>#N/A</v>
      </c>
      <c r="DO31" s="3" t="e">
        <f t="shared" si="84"/>
        <v>#N/A</v>
      </c>
      <c r="DP31" s="3" t="e">
        <f t="shared" si="84"/>
        <v>#N/A</v>
      </c>
      <c r="DQ31" s="3" t="e">
        <f t="shared" si="84"/>
        <v>#N/A</v>
      </c>
    </row>
    <row r="32" spans="2:121" s="20" customFormat="1" ht="7.5" customHeight="1" thickBot="1" x14ac:dyDescent="0.3"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17"/>
      <c r="T32" s="22"/>
      <c r="Y32" s="20">
        <v>8</v>
      </c>
      <c r="AF32" s="21"/>
      <c r="BC32" s="21"/>
      <c r="BD32" s="21"/>
      <c r="BE32" s="21"/>
      <c r="BR32" s="20">
        <v>21</v>
      </c>
      <c r="BS32" s="20" t="str">
        <f t="shared" ref="BS32:CB41" si="94">IF(HLOOKUP(BS$4,$BL$122:$BO$172,$BR32+1,FALSE)="","",HLOOKUP(BS$4,$BL$122:$BO$172,$BR32+1,FALSE))</f>
        <v/>
      </c>
      <c r="BT32" s="20" t="str">
        <f t="shared" si="94"/>
        <v/>
      </c>
      <c r="BU32" s="20" t="str">
        <f t="shared" si="94"/>
        <v/>
      </c>
      <c r="BV32" s="20" t="str">
        <f t="shared" si="94"/>
        <v/>
      </c>
      <c r="BW32" s="20" t="str">
        <f t="shared" si="94"/>
        <v/>
      </c>
      <c r="BX32" s="20" t="str">
        <f t="shared" si="94"/>
        <v/>
      </c>
      <c r="BY32" s="20" t="str">
        <f t="shared" si="94"/>
        <v/>
      </c>
      <c r="BZ32" s="20" t="str">
        <f t="shared" si="94"/>
        <v/>
      </c>
      <c r="CA32" s="20" t="str">
        <f t="shared" si="94"/>
        <v/>
      </c>
      <c r="CB32" s="20" t="str">
        <f t="shared" si="94"/>
        <v/>
      </c>
      <c r="CC32" s="20" t="str">
        <f t="shared" ref="CC32:CI41" si="95">IF(HLOOKUP(CC$4,$BL$122:$BO$172,$BR32+1,FALSE)="","",HLOOKUP(CC$4,$BL$122:$BO$172,$BR32+1,FALSE))</f>
        <v/>
      </c>
      <c r="CD32" s="20" t="str">
        <f t="shared" si="95"/>
        <v/>
      </c>
      <c r="CE32" s="20" t="str">
        <f t="shared" si="95"/>
        <v/>
      </c>
      <c r="CF32" s="20" t="str">
        <f t="shared" si="95"/>
        <v/>
      </c>
      <c r="CG32" s="20" t="str">
        <f t="shared" si="95"/>
        <v/>
      </c>
      <c r="CH32" s="20" t="str">
        <f t="shared" si="95"/>
        <v/>
      </c>
      <c r="CI32" s="20" t="str">
        <f t="shared" si="95"/>
        <v/>
      </c>
      <c r="CJ32" s="20" t="e">
        <f t="shared" ref="CJ32:CS41" si="96">IF(HLOOKUP(CJ$9,$AC$122:$AT$163,$BR32+1,FALSE)="","",HLOOKUP(CJ$9,$AC$122:$AT$163,$BR32+1,FALSE))</f>
        <v>#N/A</v>
      </c>
      <c r="CK32" s="20" t="e">
        <f t="shared" si="96"/>
        <v>#N/A</v>
      </c>
      <c r="CL32" s="20" t="e">
        <f t="shared" si="96"/>
        <v>#N/A</v>
      </c>
      <c r="CM32" s="20" t="e">
        <f t="shared" si="96"/>
        <v>#N/A</v>
      </c>
      <c r="CN32" s="20" t="e">
        <f t="shared" si="96"/>
        <v>#N/A</v>
      </c>
      <c r="CO32" s="20" t="e">
        <f t="shared" si="96"/>
        <v>#N/A</v>
      </c>
      <c r="CP32" s="20" t="e">
        <f t="shared" si="96"/>
        <v>#N/A</v>
      </c>
      <c r="CQ32" s="20" t="e">
        <f t="shared" si="96"/>
        <v>#N/A</v>
      </c>
      <c r="CR32" s="20" t="e">
        <f t="shared" si="96"/>
        <v>#N/A</v>
      </c>
      <c r="CS32" s="20" t="e">
        <f t="shared" si="96"/>
        <v>#N/A</v>
      </c>
      <c r="CT32" s="20" t="e">
        <f t="shared" ref="CT32:CZ41" si="97">IF(HLOOKUP(CT$9,$AC$122:$AT$163,$BR32+1,FALSE)="","",HLOOKUP(CT$9,$AC$122:$AT$163,$BR32+1,FALSE))</f>
        <v>#N/A</v>
      </c>
      <c r="CU32" s="20" t="e">
        <f t="shared" si="97"/>
        <v>#N/A</v>
      </c>
      <c r="CV32" s="20" t="e">
        <f t="shared" si="97"/>
        <v>#N/A</v>
      </c>
      <c r="CW32" s="20" t="e">
        <f t="shared" si="97"/>
        <v>#N/A</v>
      </c>
      <c r="CX32" s="20" t="e">
        <f t="shared" si="97"/>
        <v>#N/A</v>
      </c>
      <c r="CY32" s="20" t="e">
        <f t="shared" si="97"/>
        <v>#N/A</v>
      </c>
      <c r="CZ32" s="20" t="e">
        <f t="shared" si="97"/>
        <v>#N/A</v>
      </c>
      <c r="DA32" s="20" t="e">
        <f t="shared" ref="DA32:DJ41" si="98">IF(HLOOKUP(DA$10,$AT$122:$BJ$163,$BR32+1,FALSE)="","",HLOOKUP(DA$10,$AT$122:$BJ$163,$BR32+1,FALSE))</f>
        <v>#N/A</v>
      </c>
      <c r="DB32" s="20" t="e">
        <f t="shared" si="98"/>
        <v>#N/A</v>
      </c>
      <c r="DC32" s="20" t="e">
        <f t="shared" si="98"/>
        <v>#N/A</v>
      </c>
      <c r="DD32" s="20" t="e">
        <f t="shared" si="98"/>
        <v>#N/A</v>
      </c>
      <c r="DE32" s="20" t="e">
        <f t="shared" si="98"/>
        <v>#N/A</v>
      </c>
      <c r="DF32" s="20" t="e">
        <f t="shared" si="98"/>
        <v>#N/A</v>
      </c>
      <c r="DG32" s="20" t="e">
        <f t="shared" si="98"/>
        <v>#N/A</v>
      </c>
      <c r="DH32" s="20" t="e">
        <f t="shared" si="98"/>
        <v>#N/A</v>
      </c>
      <c r="DI32" s="20" t="e">
        <f t="shared" si="98"/>
        <v>#N/A</v>
      </c>
      <c r="DJ32" s="20" t="e">
        <f t="shared" si="98"/>
        <v>#N/A</v>
      </c>
      <c r="DK32" s="20" t="e">
        <f t="shared" ref="DK32:DQ41" si="99">IF(HLOOKUP(DK$10,$AT$122:$BJ$163,$BR32+1,FALSE)="","",HLOOKUP(DK$10,$AT$122:$BJ$163,$BR32+1,FALSE))</f>
        <v>#N/A</v>
      </c>
      <c r="DL32" s="20" t="e">
        <f t="shared" si="99"/>
        <v>#N/A</v>
      </c>
      <c r="DM32" s="20" t="e">
        <f t="shared" si="99"/>
        <v>#N/A</v>
      </c>
      <c r="DN32" s="20" t="e">
        <f t="shared" si="99"/>
        <v>#N/A</v>
      </c>
      <c r="DO32" s="20" t="e">
        <f t="shared" si="99"/>
        <v>#N/A</v>
      </c>
      <c r="DP32" s="20" t="e">
        <f t="shared" si="99"/>
        <v>#N/A</v>
      </c>
      <c r="DQ32" s="20" t="e">
        <f t="shared" si="99"/>
        <v>#N/A</v>
      </c>
    </row>
    <row r="33" spans="20:121" s="20" customFormat="1" x14ac:dyDescent="0.25">
      <c r="T33" s="22"/>
      <c r="Y33" s="20">
        <v>9</v>
      </c>
      <c r="AF33" s="21"/>
      <c r="BC33" s="21"/>
      <c r="BD33" s="21"/>
      <c r="BE33" s="21"/>
      <c r="BR33" s="20">
        <v>22</v>
      </c>
      <c r="BS33" s="20" t="str">
        <f t="shared" si="94"/>
        <v/>
      </c>
      <c r="BT33" s="20" t="str">
        <f t="shared" si="94"/>
        <v/>
      </c>
      <c r="BU33" s="20" t="str">
        <f t="shared" si="94"/>
        <v/>
      </c>
      <c r="BV33" s="20" t="str">
        <f t="shared" si="94"/>
        <v/>
      </c>
      <c r="BW33" s="20" t="str">
        <f t="shared" si="94"/>
        <v/>
      </c>
      <c r="BX33" s="20" t="str">
        <f t="shared" si="94"/>
        <v/>
      </c>
      <c r="BY33" s="20" t="str">
        <f t="shared" si="94"/>
        <v/>
      </c>
      <c r="BZ33" s="20" t="str">
        <f t="shared" si="94"/>
        <v/>
      </c>
      <c r="CA33" s="20" t="str">
        <f t="shared" si="94"/>
        <v/>
      </c>
      <c r="CB33" s="20" t="str">
        <f t="shared" si="94"/>
        <v/>
      </c>
      <c r="CC33" s="20" t="str">
        <f t="shared" si="95"/>
        <v/>
      </c>
      <c r="CD33" s="20" t="str">
        <f t="shared" si="95"/>
        <v/>
      </c>
      <c r="CE33" s="20" t="str">
        <f t="shared" si="95"/>
        <v/>
      </c>
      <c r="CF33" s="20" t="str">
        <f t="shared" si="95"/>
        <v/>
      </c>
      <c r="CG33" s="20" t="str">
        <f t="shared" si="95"/>
        <v/>
      </c>
      <c r="CH33" s="20" t="str">
        <f t="shared" si="95"/>
        <v/>
      </c>
      <c r="CI33" s="20" t="str">
        <f t="shared" si="95"/>
        <v/>
      </c>
      <c r="CJ33" s="20" t="e">
        <f t="shared" si="96"/>
        <v>#N/A</v>
      </c>
      <c r="CK33" s="20" t="e">
        <f t="shared" si="96"/>
        <v>#N/A</v>
      </c>
      <c r="CL33" s="20" t="e">
        <f t="shared" si="96"/>
        <v>#N/A</v>
      </c>
      <c r="CM33" s="20" t="e">
        <f t="shared" si="96"/>
        <v>#N/A</v>
      </c>
      <c r="CN33" s="20" t="e">
        <f t="shared" si="96"/>
        <v>#N/A</v>
      </c>
      <c r="CO33" s="20" t="e">
        <f t="shared" si="96"/>
        <v>#N/A</v>
      </c>
      <c r="CP33" s="20" t="e">
        <f t="shared" si="96"/>
        <v>#N/A</v>
      </c>
      <c r="CQ33" s="20" t="e">
        <f t="shared" si="96"/>
        <v>#N/A</v>
      </c>
      <c r="CR33" s="20" t="e">
        <f t="shared" si="96"/>
        <v>#N/A</v>
      </c>
      <c r="CS33" s="20" t="e">
        <f t="shared" si="96"/>
        <v>#N/A</v>
      </c>
      <c r="CT33" s="20" t="e">
        <f t="shared" si="97"/>
        <v>#N/A</v>
      </c>
      <c r="CU33" s="20" t="e">
        <f t="shared" si="97"/>
        <v>#N/A</v>
      </c>
      <c r="CV33" s="20" t="e">
        <f t="shared" si="97"/>
        <v>#N/A</v>
      </c>
      <c r="CW33" s="20" t="e">
        <f t="shared" si="97"/>
        <v>#N/A</v>
      </c>
      <c r="CX33" s="20" t="e">
        <f t="shared" si="97"/>
        <v>#N/A</v>
      </c>
      <c r="CY33" s="20" t="e">
        <f t="shared" si="97"/>
        <v>#N/A</v>
      </c>
      <c r="CZ33" s="20" t="e">
        <f t="shared" si="97"/>
        <v>#N/A</v>
      </c>
      <c r="DA33" s="20" t="e">
        <f t="shared" si="98"/>
        <v>#N/A</v>
      </c>
      <c r="DB33" s="20" t="e">
        <f t="shared" si="98"/>
        <v>#N/A</v>
      </c>
      <c r="DC33" s="20" t="e">
        <f t="shared" si="98"/>
        <v>#N/A</v>
      </c>
      <c r="DD33" s="20" t="e">
        <f t="shared" si="98"/>
        <v>#N/A</v>
      </c>
      <c r="DE33" s="20" t="e">
        <f t="shared" si="98"/>
        <v>#N/A</v>
      </c>
      <c r="DF33" s="20" t="e">
        <f t="shared" si="98"/>
        <v>#N/A</v>
      </c>
      <c r="DG33" s="20" t="e">
        <f t="shared" si="98"/>
        <v>#N/A</v>
      </c>
      <c r="DH33" s="20" t="e">
        <f t="shared" si="98"/>
        <v>#N/A</v>
      </c>
      <c r="DI33" s="20" t="e">
        <f t="shared" si="98"/>
        <v>#N/A</v>
      </c>
      <c r="DJ33" s="20" t="e">
        <f t="shared" si="98"/>
        <v>#N/A</v>
      </c>
      <c r="DK33" s="20" t="e">
        <f t="shared" si="99"/>
        <v>#N/A</v>
      </c>
      <c r="DL33" s="20" t="e">
        <f t="shared" si="99"/>
        <v>#N/A</v>
      </c>
      <c r="DM33" s="20" t="e">
        <f t="shared" si="99"/>
        <v>#N/A</v>
      </c>
      <c r="DN33" s="20" t="e">
        <f t="shared" si="99"/>
        <v>#N/A</v>
      </c>
      <c r="DO33" s="20" t="e">
        <f t="shared" si="99"/>
        <v>#N/A</v>
      </c>
      <c r="DP33" s="20" t="e">
        <f t="shared" si="99"/>
        <v>#N/A</v>
      </c>
      <c r="DQ33" s="20" t="e">
        <f t="shared" si="99"/>
        <v>#N/A</v>
      </c>
    </row>
    <row r="34" spans="20:121" s="20" customFormat="1" x14ac:dyDescent="0.25">
      <c r="T34" s="22"/>
      <c r="AF34" s="21"/>
      <c r="BC34" s="21"/>
      <c r="BD34" s="21"/>
      <c r="BE34" s="21"/>
      <c r="BR34" s="20">
        <v>23</v>
      </c>
      <c r="BS34" s="20" t="str">
        <f t="shared" si="94"/>
        <v/>
      </c>
      <c r="BT34" s="20" t="str">
        <f t="shared" si="94"/>
        <v/>
      </c>
      <c r="BU34" s="20" t="str">
        <f t="shared" si="94"/>
        <v/>
      </c>
      <c r="BV34" s="20" t="str">
        <f t="shared" si="94"/>
        <v/>
      </c>
      <c r="BW34" s="20" t="str">
        <f t="shared" si="94"/>
        <v/>
      </c>
      <c r="BX34" s="20" t="str">
        <f t="shared" si="94"/>
        <v/>
      </c>
      <c r="BY34" s="20" t="str">
        <f t="shared" si="94"/>
        <v/>
      </c>
      <c r="BZ34" s="20" t="str">
        <f t="shared" si="94"/>
        <v/>
      </c>
      <c r="CA34" s="20" t="str">
        <f t="shared" si="94"/>
        <v/>
      </c>
      <c r="CB34" s="20" t="str">
        <f t="shared" si="94"/>
        <v/>
      </c>
      <c r="CC34" s="20" t="str">
        <f t="shared" si="95"/>
        <v/>
      </c>
      <c r="CD34" s="20" t="str">
        <f t="shared" si="95"/>
        <v/>
      </c>
      <c r="CE34" s="20" t="str">
        <f t="shared" si="95"/>
        <v/>
      </c>
      <c r="CF34" s="20" t="str">
        <f t="shared" si="95"/>
        <v/>
      </c>
      <c r="CG34" s="20" t="str">
        <f t="shared" si="95"/>
        <v/>
      </c>
      <c r="CH34" s="20" t="str">
        <f t="shared" si="95"/>
        <v/>
      </c>
      <c r="CI34" s="20" t="str">
        <f t="shared" si="95"/>
        <v/>
      </c>
      <c r="CJ34" s="20" t="e">
        <f t="shared" si="96"/>
        <v>#N/A</v>
      </c>
      <c r="CK34" s="20" t="e">
        <f t="shared" si="96"/>
        <v>#N/A</v>
      </c>
      <c r="CL34" s="20" t="e">
        <f t="shared" si="96"/>
        <v>#N/A</v>
      </c>
      <c r="CM34" s="20" t="e">
        <f t="shared" si="96"/>
        <v>#N/A</v>
      </c>
      <c r="CN34" s="20" t="e">
        <f t="shared" si="96"/>
        <v>#N/A</v>
      </c>
      <c r="CO34" s="20" t="e">
        <f t="shared" si="96"/>
        <v>#N/A</v>
      </c>
      <c r="CP34" s="20" t="e">
        <f t="shared" si="96"/>
        <v>#N/A</v>
      </c>
      <c r="CQ34" s="20" t="e">
        <f t="shared" si="96"/>
        <v>#N/A</v>
      </c>
      <c r="CR34" s="20" t="e">
        <f t="shared" si="96"/>
        <v>#N/A</v>
      </c>
      <c r="CS34" s="20" t="e">
        <f t="shared" si="96"/>
        <v>#N/A</v>
      </c>
      <c r="CT34" s="20" t="e">
        <f t="shared" si="97"/>
        <v>#N/A</v>
      </c>
      <c r="CU34" s="20" t="e">
        <f t="shared" si="97"/>
        <v>#N/A</v>
      </c>
      <c r="CV34" s="20" t="e">
        <f t="shared" si="97"/>
        <v>#N/A</v>
      </c>
      <c r="CW34" s="20" t="e">
        <f t="shared" si="97"/>
        <v>#N/A</v>
      </c>
      <c r="CX34" s="20" t="e">
        <f t="shared" si="97"/>
        <v>#N/A</v>
      </c>
      <c r="CY34" s="20" t="e">
        <f t="shared" si="97"/>
        <v>#N/A</v>
      </c>
      <c r="CZ34" s="20" t="e">
        <f t="shared" si="97"/>
        <v>#N/A</v>
      </c>
      <c r="DA34" s="20" t="e">
        <f t="shared" si="98"/>
        <v>#N/A</v>
      </c>
      <c r="DB34" s="20" t="e">
        <f t="shared" si="98"/>
        <v>#N/A</v>
      </c>
      <c r="DC34" s="20" t="e">
        <f t="shared" si="98"/>
        <v>#N/A</v>
      </c>
      <c r="DD34" s="20" t="e">
        <f t="shared" si="98"/>
        <v>#N/A</v>
      </c>
      <c r="DE34" s="20" t="e">
        <f t="shared" si="98"/>
        <v>#N/A</v>
      </c>
      <c r="DF34" s="20" t="e">
        <f t="shared" si="98"/>
        <v>#N/A</v>
      </c>
      <c r="DG34" s="20" t="e">
        <f t="shared" si="98"/>
        <v>#N/A</v>
      </c>
      <c r="DH34" s="20" t="e">
        <f t="shared" si="98"/>
        <v>#N/A</v>
      </c>
      <c r="DI34" s="20" t="e">
        <f t="shared" si="98"/>
        <v>#N/A</v>
      </c>
      <c r="DJ34" s="20" t="e">
        <f t="shared" si="98"/>
        <v>#N/A</v>
      </c>
      <c r="DK34" s="20" t="e">
        <f t="shared" si="99"/>
        <v>#N/A</v>
      </c>
      <c r="DL34" s="20" t="e">
        <f t="shared" si="99"/>
        <v>#N/A</v>
      </c>
      <c r="DM34" s="20" t="e">
        <f t="shared" si="99"/>
        <v>#N/A</v>
      </c>
      <c r="DN34" s="20" t="e">
        <f t="shared" si="99"/>
        <v>#N/A</v>
      </c>
      <c r="DO34" s="20" t="e">
        <f t="shared" si="99"/>
        <v>#N/A</v>
      </c>
      <c r="DP34" s="20" t="e">
        <f t="shared" si="99"/>
        <v>#N/A</v>
      </c>
      <c r="DQ34" s="20" t="e">
        <f t="shared" si="99"/>
        <v>#N/A</v>
      </c>
    </row>
    <row r="35" spans="20:121" s="20" customFormat="1" x14ac:dyDescent="0.25">
      <c r="T35" s="22"/>
      <c r="AF35" s="21"/>
      <c r="BC35" s="21"/>
      <c r="BD35" s="21"/>
      <c r="BE35" s="21"/>
      <c r="BR35" s="20">
        <v>24</v>
      </c>
      <c r="BS35" s="20" t="str">
        <f t="shared" si="94"/>
        <v/>
      </c>
      <c r="BT35" s="20" t="str">
        <f t="shared" si="94"/>
        <v/>
      </c>
      <c r="BU35" s="20" t="str">
        <f t="shared" si="94"/>
        <v/>
      </c>
      <c r="BV35" s="20" t="str">
        <f t="shared" si="94"/>
        <v/>
      </c>
      <c r="BW35" s="20" t="str">
        <f t="shared" si="94"/>
        <v/>
      </c>
      <c r="BX35" s="20" t="str">
        <f t="shared" si="94"/>
        <v/>
      </c>
      <c r="BY35" s="20" t="str">
        <f t="shared" si="94"/>
        <v/>
      </c>
      <c r="BZ35" s="20" t="str">
        <f t="shared" si="94"/>
        <v/>
      </c>
      <c r="CA35" s="20" t="str">
        <f t="shared" si="94"/>
        <v/>
      </c>
      <c r="CB35" s="20" t="str">
        <f t="shared" si="94"/>
        <v/>
      </c>
      <c r="CC35" s="20" t="str">
        <f t="shared" si="95"/>
        <v/>
      </c>
      <c r="CD35" s="20" t="str">
        <f t="shared" si="95"/>
        <v/>
      </c>
      <c r="CE35" s="20" t="str">
        <f t="shared" si="95"/>
        <v/>
      </c>
      <c r="CF35" s="20" t="str">
        <f t="shared" si="95"/>
        <v/>
      </c>
      <c r="CG35" s="20" t="str">
        <f t="shared" si="95"/>
        <v/>
      </c>
      <c r="CH35" s="20" t="str">
        <f t="shared" si="95"/>
        <v/>
      </c>
      <c r="CI35" s="20" t="str">
        <f t="shared" si="95"/>
        <v/>
      </c>
      <c r="CJ35" s="20" t="e">
        <f t="shared" si="96"/>
        <v>#N/A</v>
      </c>
      <c r="CK35" s="20" t="e">
        <f t="shared" si="96"/>
        <v>#N/A</v>
      </c>
      <c r="CL35" s="20" t="e">
        <f t="shared" si="96"/>
        <v>#N/A</v>
      </c>
      <c r="CM35" s="20" t="e">
        <f t="shared" si="96"/>
        <v>#N/A</v>
      </c>
      <c r="CN35" s="20" t="e">
        <f t="shared" si="96"/>
        <v>#N/A</v>
      </c>
      <c r="CO35" s="20" t="e">
        <f t="shared" si="96"/>
        <v>#N/A</v>
      </c>
      <c r="CP35" s="20" t="e">
        <f t="shared" si="96"/>
        <v>#N/A</v>
      </c>
      <c r="CQ35" s="20" t="e">
        <f t="shared" si="96"/>
        <v>#N/A</v>
      </c>
      <c r="CR35" s="20" t="e">
        <f t="shared" si="96"/>
        <v>#N/A</v>
      </c>
      <c r="CS35" s="20" t="e">
        <f t="shared" si="96"/>
        <v>#N/A</v>
      </c>
      <c r="CT35" s="20" t="e">
        <f t="shared" si="97"/>
        <v>#N/A</v>
      </c>
      <c r="CU35" s="20" t="e">
        <f t="shared" si="97"/>
        <v>#N/A</v>
      </c>
      <c r="CV35" s="20" t="e">
        <f t="shared" si="97"/>
        <v>#N/A</v>
      </c>
      <c r="CW35" s="20" t="e">
        <f t="shared" si="97"/>
        <v>#N/A</v>
      </c>
      <c r="CX35" s="20" t="e">
        <f t="shared" si="97"/>
        <v>#N/A</v>
      </c>
      <c r="CY35" s="20" t="e">
        <f t="shared" si="97"/>
        <v>#N/A</v>
      </c>
      <c r="CZ35" s="20" t="e">
        <f t="shared" si="97"/>
        <v>#N/A</v>
      </c>
      <c r="DA35" s="20" t="e">
        <f t="shared" si="98"/>
        <v>#N/A</v>
      </c>
      <c r="DB35" s="20" t="e">
        <f t="shared" si="98"/>
        <v>#N/A</v>
      </c>
      <c r="DC35" s="20" t="e">
        <f t="shared" si="98"/>
        <v>#N/A</v>
      </c>
      <c r="DD35" s="20" t="e">
        <f t="shared" si="98"/>
        <v>#N/A</v>
      </c>
      <c r="DE35" s="20" t="e">
        <f t="shared" si="98"/>
        <v>#N/A</v>
      </c>
      <c r="DF35" s="20" t="e">
        <f t="shared" si="98"/>
        <v>#N/A</v>
      </c>
      <c r="DG35" s="20" t="e">
        <f t="shared" si="98"/>
        <v>#N/A</v>
      </c>
      <c r="DH35" s="20" t="e">
        <f t="shared" si="98"/>
        <v>#N/A</v>
      </c>
      <c r="DI35" s="20" t="e">
        <f t="shared" si="98"/>
        <v>#N/A</v>
      </c>
      <c r="DJ35" s="20" t="e">
        <f t="shared" si="98"/>
        <v>#N/A</v>
      </c>
      <c r="DK35" s="20" t="e">
        <f t="shared" si="99"/>
        <v>#N/A</v>
      </c>
      <c r="DL35" s="20" t="e">
        <f t="shared" si="99"/>
        <v>#N/A</v>
      </c>
      <c r="DM35" s="20" t="e">
        <f t="shared" si="99"/>
        <v>#N/A</v>
      </c>
      <c r="DN35" s="20" t="e">
        <f t="shared" si="99"/>
        <v>#N/A</v>
      </c>
      <c r="DO35" s="20" t="e">
        <f t="shared" si="99"/>
        <v>#N/A</v>
      </c>
      <c r="DP35" s="20" t="e">
        <f t="shared" si="99"/>
        <v>#N/A</v>
      </c>
      <c r="DQ35" s="20" t="e">
        <f t="shared" si="99"/>
        <v>#N/A</v>
      </c>
    </row>
    <row r="36" spans="20:121" s="20" customFormat="1" x14ac:dyDescent="0.25">
      <c r="AF36" s="21"/>
      <c r="BC36" s="21"/>
      <c r="BD36" s="21"/>
      <c r="BE36" s="21"/>
      <c r="BR36" s="20">
        <v>25</v>
      </c>
      <c r="BS36" s="20" t="str">
        <f t="shared" si="94"/>
        <v/>
      </c>
      <c r="BT36" s="20" t="str">
        <f t="shared" si="94"/>
        <v/>
      </c>
      <c r="BU36" s="20" t="str">
        <f t="shared" si="94"/>
        <v/>
      </c>
      <c r="BV36" s="20" t="str">
        <f t="shared" si="94"/>
        <v/>
      </c>
      <c r="BW36" s="20" t="str">
        <f t="shared" si="94"/>
        <v/>
      </c>
      <c r="BX36" s="20" t="str">
        <f t="shared" si="94"/>
        <v/>
      </c>
      <c r="BY36" s="20" t="str">
        <f t="shared" si="94"/>
        <v/>
      </c>
      <c r="BZ36" s="20" t="str">
        <f t="shared" si="94"/>
        <v/>
      </c>
      <c r="CA36" s="20" t="str">
        <f t="shared" si="94"/>
        <v/>
      </c>
      <c r="CB36" s="20" t="str">
        <f t="shared" si="94"/>
        <v/>
      </c>
      <c r="CC36" s="20" t="str">
        <f t="shared" si="95"/>
        <v/>
      </c>
      <c r="CD36" s="20" t="str">
        <f t="shared" si="95"/>
        <v/>
      </c>
      <c r="CE36" s="20" t="str">
        <f t="shared" si="95"/>
        <v/>
      </c>
      <c r="CF36" s="20" t="str">
        <f t="shared" si="95"/>
        <v/>
      </c>
      <c r="CG36" s="20" t="str">
        <f t="shared" si="95"/>
        <v/>
      </c>
      <c r="CH36" s="20" t="str">
        <f t="shared" si="95"/>
        <v/>
      </c>
      <c r="CI36" s="20" t="str">
        <f t="shared" si="95"/>
        <v/>
      </c>
      <c r="CJ36" s="20" t="e">
        <f t="shared" si="96"/>
        <v>#N/A</v>
      </c>
      <c r="CK36" s="20" t="e">
        <f t="shared" si="96"/>
        <v>#N/A</v>
      </c>
      <c r="CL36" s="20" t="e">
        <f t="shared" si="96"/>
        <v>#N/A</v>
      </c>
      <c r="CM36" s="20" t="e">
        <f t="shared" si="96"/>
        <v>#N/A</v>
      </c>
      <c r="CN36" s="20" t="e">
        <f t="shared" si="96"/>
        <v>#N/A</v>
      </c>
      <c r="CO36" s="20" t="e">
        <f t="shared" si="96"/>
        <v>#N/A</v>
      </c>
      <c r="CP36" s="20" t="e">
        <f t="shared" si="96"/>
        <v>#N/A</v>
      </c>
      <c r="CQ36" s="20" t="e">
        <f t="shared" si="96"/>
        <v>#N/A</v>
      </c>
      <c r="CR36" s="20" t="e">
        <f t="shared" si="96"/>
        <v>#N/A</v>
      </c>
      <c r="CS36" s="20" t="e">
        <f t="shared" si="96"/>
        <v>#N/A</v>
      </c>
      <c r="CT36" s="20" t="e">
        <f t="shared" si="97"/>
        <v>#N/A</v>
      </c>
      <c r="CU36" s="20" t="e">
        <f t="shared" si="97"/>
        <v>#N/A</v>
      </c>
      <c r="CV36" s="20" t="e">
        <f t="shared" si="97"/>
        <v>#N/A</v>
      </c>
      <c r="CW36" s="20" t="e">
        <f t="shared" si="97"/>
        <v>#N/A</v>
      </c>
      <c r="CX36" s="20" t="e">
        <f t="shared" si="97"/>
        <v>#N/A</v>
      </c>
      <c r="CY36" s="20" t="e">
        <f t="shared" si="97"/>
        <v>#N/A</v>
      </c>
      <c r="CZ36" s="20" t="e">
        <f t="shared" si="97"/>
        <v>#N/A</v>
      </c>
      <c r="DA36" s="20" t="e">
        <f t="shared" si="98"/>
        <v>#N/A</v>
      </c>
      <c r="DB36" s="20" t="e">
        <f t="shared" si="98"/>
        <v>#N/A</v>
      </c>
      <c r="DC36" s="20" t="e">
        <f t="shared" si="98"/>
        <v>#N/A</v>
      </c>
      <c r="DD36" s="20" t="e">
        <f t="shared" si="98"/>
        <v>#N/A</v>
      </c>
      <c r="DE36" s="20" t="e">
        <f t="shared" si="98"/>
        <v>#N/A</v>
      </c>
      <c r="DF36" s="20" t="e">
        <f t="shared" si="98"/>
        <v>#N/A</v>
      </c>
      <c r="DG36" s="20" t="e">
        <f t="shared" si="98"/>
        <v>#N/A</v>
      </c>
      <c r="DH36" s="20" t="e">
        <f t="shared" si="98"/>
        <v>#N/A</v>
      </c>
      <c r="DI36" s="20" t="e">
        <f t="shared" si="98"/>
        <v>#N/A</v>
      </c>
      <c r="DJ36" s="20" t="e">
        <f t="shared" si="98"/>
        <v>#N/A</v>
      </c>
      <c r="DK36" s="20" t="e">
        <f t="shared" si="99"/>
        <v>#N/A</v>
      </c>
      <c r="DL36" s="20" t="e">
        <f t="shared" si="99"/>
        <v>#N/A</v>
      </c>
      <c r="DM36" s="20" t="e">
        <f t="shared" si="99"/>
        <v>#N/A</v>
      </c>
      <c r="DN36" s="20" t="e">
        <f t="shared" si="99"/>
        <v>#N/A</v>
      </c>
      <c r="DO36" s="20" t="e">
        <f t="shared" si="99"/>
        <v>#N/A</v>
      </c>
      <c r="DP36" s="20" t="e">
        <f t="shared" si="99"/>
        <v>#N/A</v>
      </c>
      <c r="DQ36" s="20" t="e">
        <f t="shared" si="99"/>
        <v>#N/A</v>
      </c>
    </row>
    <row r="37" spans="20:121" s="20" customFormat="1" x14ac:dyDescent="0.25">
      <c r="AF37" s="21"/>
      <c r="BC37" s="21"/>
      <c r="BD37" s="21"/>
      <c r="BE37" s="21"/>
      <c r="BR37" s="20">
        <v>26</v>
      </c>
      <c r="BS37" s="20" t="str">
        <f t="shared" si="94"/>
        <v/>
      </c>
      <c r="BT37" s="20" t="str">
        <f t="shared" si="94"/>
        <v/>
      </c>
      <c r="BU37" s="20" t="str">
        <f t="shared" si="94"/>
        <v/>
      </c>
      <c r="BV37" s="20" t="str">
        <f t="shared" si="94"/>
        <v/>
      </c>
      <c r="BW37" s="20" t="str">
        <f t="shared" si="94"/>
        <v/>
      </c>
      <c r="BX37" s="20" t="str">
        <f t="shared" si="94"/>
        <v/>
      </c>
      <c r="BY37" s="20" t="str">
        <f t="shared" si="94"/>
        <v/>
      </c>
      <c r="BZ37" s="20" t="str">
        <f t="shared" si="94"/>
        <v/>
      </c>
      <c r="CA37" s="20" t="str">
        <f t="shared" si="94"/>
        <v/>
      </c>
      <c r="CB37" s="20" t="str">
        <f t="shared" si="94"/>
        <v/>
      </c>
      <c r="CC37" s="20" t="str">
        <f t="shared" si="95"/>
        <v/>
      </c>
      <c r="CD37" s="20" t="str">
        <f t="shared" si="95"/>
        <v/>
      </c>
      <c r="CE37" s="20" t="str">
        <f t="shared" si="95"/>
        <v/>
      </c>
      <c r="CF37" s="20" t="str">
        <f t="shared" si="95"/>
        <v/>
      </c>
      <c r="CG37" s="20" t="str">
        <f t="shared" si="95"/>
        <v/>
      </c>
      <c r="CH37" s="20" t="str">
        <f t="shared" si="95"/>
        <v/>
      </c>
      <c r="CI37" s="20" t="str">
        <f t="shared" si="95"/>
        <v/>
      </c>
      <c r="CJ37" s="20" t="e">
        <f t="shared" si="96"/>
        <v>#N/A</v>
      </c>
      <c r="CK37" s="20" t="e">
        <f t="shared" si="96"/>
        <v>#N/A</v>
      </c>
      <c r="CL37" s="20" t="e">
        <f t="shared" si="96"/>
        <v>#N/A</v>
      </c>
      <c r="CM37" s="20" t="e">
        <f t="shared" si="96"/>
        <v>#N/A</v>
      </c>
      <c r="CN37" s="20" t="e">
        <f t="shared" si="96"/>
        <v>#N/A</v>
      </c>
      <c r="CO37" s="20" t="e">
        <f t="shared" si="96"/>
        <v>#N/A</v>
      </c>
      <c r="CP37" s="20" t="e">
        <f t="shared" si="96"/>
        <v>#N/A</v>
      </c>
      <c r="CQ37" s="20" t="e">
        <f t="shared" si="96"/>
        <v>#N/A</v>
      </c>
      <c r="CR37" s="20" t="e">
        <f t="shared" si="96"/>
        <v>#N/A</v>
      </c>
      <c r="CS37" s="20" t="e">
        <f t="shared" si="96"/>
        <v>#N/A</v>
      </c>
      <c r="CT37" s="20" t="e">
        <f t="shared" si="97"/>
        <v>#N/A</v>
      </c>
      <c r="CU37" s="20" t="e">
        <f t="shared" si="97"/>
        <v>#N/A</v>
      </c>
      <c r="CV37" s="20" t="e">
        <f t="shared" si="97"/>
        <v>#N/A</v>
      </c>
      <c r="CW37" s="20" t="e">
        <f t="shared" si="97"/>
        <v>#N/A</v>
      </c>
      <c r="CX37" s="20" t="e">
        <f t="shared" si="97"/>
        <v>#N/A</v>
      </c>
      <c r="CY37" s="20" t="e">
        <f t="shared" si="97"/>
        <v>#N/A</v>
      </c>
      <c r="CZ37" s="20" t="e">
        <f t="shared" si="97"/>
        <v>#N/A</v>
      </c>
      <c r="DA37" s="20" t="e">
        <f t="shared" si="98"/>
        <v>#N/A</v>
      </c>
      <c r="DB37" s="20" t="e">
        <f t="shared" si="98"/>
        <v>#N/A</v>
      </c>
      <c r="DC37" s="20" t="e">
        <f t="shared" si="98"/>
        <v>#N/A</v>
      </c>
      <c r="DD37" s="20" t="e">
        <f t="shared" si="98"/>
        <v>#N/A</v>
      </c>
      <c r="DE37" s="20" t="e">
        <f t="shared" si="98"/>
        <v>#N/A</v>
      </c>
      <c r="DF37" s="20" t="e">
        <f t="shared" si="98"/>
        <v>#N/A</v>
      </c>
      <c r="DG37" s="20" t="e">
        <f t="shared" si="98"/>
        <v>#N/A</v>
      </c>
      <c r="DH37" s="20" t="e">
        <f t="shared" si="98"/>
        <v>#N/A</v>
      </c>
      <c r="DI37" s="20" t="e">
        <f t="shared" si="98"/>
        <v>#N/A</v>
      </c>
      <c r="DJ37" s="20" t="e">
        <f t="shared" si="98"/>
        <v>#N/A</v>
      </c>
      <c r="DK37" s="20" t="e">
        <f t="shared" si="99"/>
        <v>#N/A</v>
      </c>
      <c r="DL37" s="20" t="e">
        <f t="shared" si="99"/>
        <v>#N/A</v>
      </c>
      <c r="DM37" s="20" t="e">
        <f t="shared" si="99"/>
        <v>#N/A</v>
      </c>
      <c r="DN37" s="20" t="e">
        <f t="shared" si="99"/>
        <v>#N/A</v>
      </c>
      <c r="DO37" s="20" t="e">
        <f t="shared" si="99"/>
        <v>#N/A</v>
      </c>
      <c r="DP37" s="20" t="e">
        <f t="shared" si="99"/>
        <v>#N/A</v>
      </c>
      <c r="DQ37" s="20" t="e">
        <f t="shared" si="99"/>
        <v>#N/A</v>
      </c>
    </row>
    <row r="38" spans="20:121" s="20" customFormat="1" x14ac:dyDescent="0.25">
      <c r="AF38" s="21"/>
      <c r="BC38" s="21"/>
      <c r="BD38" s="21"/>
      <c r="BE38" s="21"/>
      <c r="BR38" s="20">
        <v>27</v>
      </c>
      <c r="BS38" s="20" t="str">
        <f t="shared" si="94"/>
        <v/>
      </c>
      <c r="BT38" s="20" t="str">
        <f t="shared" si="94"/>
        <v/>
      </c>
      <c r="BU38" s="20" t="str">
        <f t="shared" si="94"/>
        <v/>
      </c>
      <c r="BV38" s="20" t="str">
        <f t="shared" si="94"/>
        <v/>
      </c>
      <c r="BW38" s="20" t="str">
        <f t="shared" si="94"/>
        <v/>
      </c>
      <c r="BX38" s="20" t="str">
        <f t="shared" si="94"/>
        <v/>
      </c>
      <c r="BY38" s="20" t="str">
        <f t="shared" si="94"/>
        <v/>
      </c>
      <c r="BZ38" s="20" t="str">
        <f t="shared" si="94"/>
        <v/>
      </c>
      <c r="CA38" s="20" t="str">
        <f t="shared" si="94"/>
        <v/>
      </c>
      <c r="CB38" s="20" t="str">
        <f t="shared" si="94"/>
        <v/>
      </c>
      <c r="CC38" s="20" t="str">
        <f t="shared" si="95"/>
        <v/>
      </c>
      <c r="CD38" s="20" t="str">
        <f t="shared" si="95"/>
        <v/>
      </c>
      <c r="CE38" s="20" t="str">
        <f t="shared" si="95"/>
        <v/>
      </c>
      <c r="CF38" s="20" t="str">
        <f t="shared" si="95"/>
        <v/>
      </c>
      <c r="CG38" s="20" t="str">
        <f t="shared" si="95"/>
        <v/>
      </c>
      <c r="CH38" s="20" t="str">
        <f t="shared" si="95"/>
        <v/>
      </c>
      <c r="CI38" s="20" t="str">
        <f t="shared" si="95"/>
        <v/>
      </c>
      <c r="CJ38" s="20" t="e">
        <f t="shared" si="96"/>
        <v>#N/A</v>
      </c>
      <c r="CK38" s="20" t="e">
        <f t="shared" si="96"/>
        <v>#N/A</v>
      </c>
      <c r="CL38" s="20" t="e">
        <f t="shared" si="96"/>
        <v>#N/A</v>
      </c>
      <c r="CM38" s="20" t="e">
        <f t="shared" si="96"/>
        <v>#N/A</v>
      </c>
      <c r="CN38" s="20" t="e">
        <f t="shared" si="96"/>
        <v>#N/A</v>
      </c>
      <c r="CO38" s="20" t="e">
        <f t="shared" si="96"/>
        <v>#N/A</v>
      </c>
      <c r="CP38" s="20" t="e">
        <f t="shared" si="96"/>
        <v>#N/A</v>
      </c>
      <c r="CQ38" s="20" t="e">
        <f t="shared" si="96"/>
        <v>#N/A</v>
      </c>
      <c r="CR38" s="20" t="e">
        <f t="shared" si="96"/>
        <v>#N/A</v>
      </c>
      <c r="CS38" s="20" t="e">
        <f t="shared" si="96"/>
        <v>#N/A</v>
      </c>
      <c r="CT38" s="20" t="e">
        <f t="shared" si="97"/>
        <v>#N/A</v>
      </c>
      <c r="CU38" s="20" t="e">
        <f t="shared" si="97"/>
        <v>#N/A</v>
      </c>
      <c r="CV38" s="20" t="e">
        <f t="shared" si="97"/>
        <v>#N/A</v>
      </c>
      <c r="CW38" s="20" t="e">
        <f t="shared" si="97"/>
        <v>#N/A</v>
      </c>
      <c r="CX38" s="20" t="e">
        <f t="shared" si="97"/>
        <v>#N/A</v>
      </c>
      <c r="CY38" s="20" t="e">
        <f t="shared" si="97"/>
        <v>#N/A</v>
      </c>
      <c r="CZ38" s="20" t="e">
        <f t="shared" si="97"/>
        <v>#N/A</v>
      </c>
      <c r="DA38" s="20" t="e">
        <f t="shared" si="98"/>
        <v>#N/A</v>
      </c>
      <c r="DB38" s="20" t="e">
        <f t="shared" si="98"/>
        <v>#N/A</v>
      </c>
      <c r="DC38" s="20" t="e">
        <f t="shared" si="98"/>
        <v>#N/A</v>
      </c>
      <c r="DD38" s="20" t="e">
        <f t="shared" si="98"/>
        <v>#N/A</v>
      </c>
      <c r="DE38" s="20" t="e">
        <f t="shared" si="98"/>
        <v>#N/A</v>
      </c>
      <c r="DF38" s="20" t="e">
        <f t="shared" si="98"/>
        <v>#N/A</v>
      </c>
      <c r="DG38" s="20" t="e">
        <f t="shared" si="98"/>
        <v>#N/A</v>
      </c>
      <c r="DH38" s="20" t="e">
        <f t="shared" si="98"/>
        <v>#N/A</v>
      </c>
      <c r="DI38" s="20" t="e">
        <f t="shared" si="98"/>
        <v>#N/A</v>
      </c>
      <c r="DJ38" s="20" t="e">
        <f t="shared" si="98"/>
        <v>#N/A</v>
      </c>
      <c r="DK38" s="20" t="e">
        <f t="shared" si="99"/>
        <v>#N/A</v>
      </c>
      <c r="DL38" s="20" t="e">
        <f t="shared" si="99"/>
        <v>#N/A</v>
      </c>
      <c r="DM38" s="20" t="e">
        <f t="shared" si="99"/>
        <v>#N/A</v>
      </c>
      <c r="DN38" s="20" t="e">
        <f t="shared" si="99"/>
        <v>#N/A</v>
      </c>
      <c r="DO38" s="20" t="e">
        <f t="shared" si="99"/>
        <v>#N/A</v>
      </c>
      <c r="DP38" s="20" t="e">
        <f t="shared" si="99"/>
        <v>#N/A</v>
      </c>
      <c r="DQ38" s="20" t="e">
        <f t="shared" si="99"/>
        <v>#N/A</v>
      </c>
    </row>
    <row r="39" spans="20:121" s="20" customFormat="1" x14ac:dyDescent="0.25">
      <c r="AF39" s="21"/>
      <c r="BC39" s="21"/>
      <c r="BD39" s="21"/>
      <c r="BE39" s="21"/>
      <c r="BR39" s="20">
        <v>28</v>
      </c>
      <c r="BS39" s="20" t="str">
        <f t="shared" si="94"/>
        <v/>
      </c>
      <c r="BT39" s="20" t="str">
        <f t="shared" si="94"/>
        <v/>
      </c>
      <c r="BU39" s="20" t="str">
        <f t="shared" si="94"/>
        <v/>
      </c>
      <c r="BV39" s="20" t="str">
        <f t="shared" si="94"/>
        <v/>
      </c>
      <c r="BW39" s="20" t="str">
        <f t="shared" si="94"/>
        <v/>
      </c>
      <c r="BX39" s="20" t="str">
        <f t="shared" si="94"/>
        <v/>
      </c>
      <c r="BY39" s="20" t="str">
        <f t="shared" si="94"/>
        <v/>
      </c>
      <c r="BZ39" s="20" t="str">
        <f t="shared" si="94"/>
        <v/>
      </c>
      <c r="CA39" s="20" t="str">
        <f t="shared" si="94"/>
        <v/>
      </c>
      <c r="CB39" s="20" t="str">
        <f t="shared" si="94"/>
        <v/>
      </c>
      <c r="CC39" s="20" t="str">
        <f t="shared" si="95"/>
        <v/>
      </c>
      <c r="CD39" s="20" t="str">
        <f t="shared" si="95"/>
        <v/>
      </c>
      <c r="CE39" s="20" t="str">
        <f t="shared" si="95"/>
        <v/>
      </c>
      <c r="CF39" s="20" t="str">
        <f t="shared" si="95"/>
        <v/>
      </c>
      <c r="CG39" s="20" t="str">
        <f t="shared" si="95"/>
        <v/>
      </c>
      <c r="CH39" s="20" t="str">
        <f t="shared" si="95"/>
        <v/>
      </c>
      <c r="CI39" s="20" t="str">
        <f t="shared" si="95"/>
        <v/>
      </c>
      <c r="CJ39" s="20" t="e">
        <f t="shared" si="96"/>
        <v>#N/A</v>
      </c>
      <c r="CK39" s="20" t="e">
        <f t="shared" si="96"/>
        <v>#N/A</v>
      </c>
      <c r="CL39" s="20" t="e">
        <f t="shared" si="96"/>
        <v>#N/A</v>
      </c>
      <c r="CM39" s="20" t="e">
        <f t="shared" si="96"/>
        <v>#N/A</v>
      </c>
      <c r="CN39" s="20" t="e">
        <f t="shared" si="96"/>
        <v>#N/A</v>
      </c>
      <c r="CO39" s="20" t="e">
        <f t="shared" si="96"/>
        <v>#N/A</v>
      </c>
      <c r="CP39" s="20" t="e">
        <f t="shared" si="96"/>
        <v>#N/A</v>
      </c>
      <c r="CQ39" s="20" t="e">
        <f t="shared" si="96"/>
        <v>#N/A</v>
      </c>
      <c r="CR39" s="20" t="e">
        <f t="shared" si="96"/>
        <v>#N/A</v>
      </c>
      <c r="CS39" s="20" t="e">
        <f t="shared" si="96"/>
        <v>#N/A</v>
      </c>
      <c r="CT39" s="20" t="e">
        <f t="shared" si="97"/>
        <v>#N/A</v>
      </c>
      <c r="CU39" s="20" t="e">
        <f t="shared" si="97"/>
        <v>#N/A</v>
      </c>
      <c r="CV39" s="20" t="e">
        <f t="shared" si="97"/>
        <v>#N/A</v>
      </c>
      <c r="CW39" s="20" t="e">
        <f t="shared" si="97"/>
        <v>#N/A</v>
      </c>
      <c r="CX39" s="20" t="e">
        <f t="shared" si="97"/>
        <v>#N/A</v>
      </c>
      <c r="CY39" s="20" t="e">
        <f t="shared" si="97"/>
        <v>#N/A</v>
      </c>
      <c r="CZ39" s="20" t="e">
        <f t="shared" si="97"/>
        <v>#N/A</v>
      </c>
      <c r="DA39" s="20" t="e">
        <f t="shared" si="98"/>
        <v>#N/A</v>
      </c>
      <c r="DB39" s="20" t="e">
        <f t="shared" si="98"/>
        <v>#N/A</v>
      </c>
      <c r="DC39" s="20" t="e">
        <f t="shared" si="98"/>
        <v>#N/A</v>
      </c>
      <c r="DD39" s="20" t="e">
        <f t="shared" si="98"/>
        <v>#N/A</v>
      </c>
      <c r="DE39" s="20" t="e">
        <f t="shared" si="98"/>
        <v>#N/A</v>
      </c>
      <c r="DF39" s="20" t="e">
        <f t="shared" si="98"/>
        <v>#N/A</v>
      </c>
      <c r="DG39" s="20" t="e">
        <f t="shared" si="98"/>
        <v>#N/A</v>
      </c>
      <c r="DH39" s="20" t="e">
        <f t="shared" si="98"/>
        <v>#N/A</v>
      </c>
      <c r="DI39" s="20" t="e">
        <f t="shared" si="98"/>
        <v>#N/A</v>
      </c>
      <c r="DJ39" s="20" t="e">
        <f t="shared" si="98"/>
        <v>#N/A</v>
      </c>
      <c r="DK39" s="20" t="e">
        <f t="shared" si="99"/>
        <v>#N/A</v>
      </c>
      <c r="DL39" s="20" t="e">
        <f t="shared" si="99"/>
        <v>#N/A</v>
      </c>
      <c r="DM39" s="20" t="e">
        <f t="shared" si="99"/>
        <v>#N/A</v>
      </c>
      <c r="DN39" s="20" t="e">
        <f t="shared" si="99"/>
        <v>#N/A</v>
      </c>
      <c r="DO39" s="20" t="e">
        <f t="shared" si="99"/>
        <v>#N/A</v>
      </c>
      <c r="DP39" s="20" t="e">
        <f t="shared" si="99"/>
        <v>#N/A</v>
      </c>
      <c r="DQ39" s="20" t="e">
        <f t="shared" si="99"/>
        <v>#N/A</v>
      </c>
    </row>
    <row r="40" spans="20:121" s="20" customFormat="1" x14ac:dyDescent="0.25">
      <c r="AF40" s="21"/>
      <c r="BC40" s="21"/>
      <c r="BD40" s="21"/>
      <c r="BE40" s="21"/>
      <c r="BR40" s="20">
        <v>29</v>
      </c>
      <c r="BS40" s="20" t="str">
        <f t="shared" si="94"/>
        <v/>
      </c>
      <c r="BT40" s="20" t="str">
        <f t="shared" si="94"/>
        <v/>
      </c>
      <c r="BU40" s="20" t="str">
        <f t="shared" si="94"/>
        <v/>
      </c>
      <c r="BV40" s="20" t="str">
        <f t="shared" si="94"/>
        <v/>
      </c>
      <c r="BW40" s="20" t="str">
        <f t="shared" si="94"/>
        <v/>
      </c>
      <c r="BX40" s="20" t="str">
        <f t="shared" si="94"/>
        <v/>
      </c>
      <c r="BY40" s="20" t="str">
        <f t="shared" si="94"/>
        <v/>
      </c>
      <c r="BZ40" s="20" t="str">
        <f t="shared" si="94"/>
        <v/>
      </c>
      <c r="CA40" s="20" t="str">
        <f t="shared" si="94"/>
        <v/>
      </c>
      <c r="CB40" s="20" t="str">
        <f t="shared" si="94"/>
        <v/>
      </c>
      <c r="CC40" s="20" t="str">
        <f t="shared" si="95"/>
        <v/>
      </c>
      <c r="CD40" s="20" t="str">
        <f t="shared" si="95"/>
        <v/>
      </c>
      <c r="CE40" s="20" t="str">
        <f t="shared" si="95"/>
        <v/>
      </c>
      <c r="CF40" s="20" t="str">
        <f t="shared" si="95"/>
        <v/>
      </c>
      <c r="CG40" s="20" t="str">
        <f t="shared" si="95"/>
        <v/>
      </c>
      <c r="CH40" s="20" t="str">
        <f t="shared" si="95"/>
        <v/>
      </c>
      <c r="CI40" s="20" t="str">
        <f t="shared" si="95"/>
        <v/>
      </c>
      <c r="CJ40" s="20" t="e">
        <f t="shared" si="96"/>
        <v>#N/A</v>
      </c>
      <c r="CK40" s="20" t="e">
        <f t="shared" si="96"/>
        <v>#N/A</v>
      </c>
      <c r="CL40" s="20" t="e">
        <f t="shared" si="96"/>
        <v>#N/A</v>
      </c>
      <c r="CM40" s="20" t="e">
        <f t="shared" si="96"/>
        <v>#N/A</v>
      </c>
      <c r="CN40" s="20" t="e">
        <f t="shared" si="96"/>
        <v>#N/A</v>
      </c>
      <c r="CO40" s="20" t="e">
        <f t="shared" si="96"/>
        <v>#N/A</v>
      </c>
      <c r="CP40" s="20" t="e">
        <f t="shared" si="96"/>
        <v>#N/A</v>
      </c>
      <c r="CQ40" s="20" t="e">
        <f t="shared" si="96"/>
        <v>#N/A</v>
      </c>
      <c r="CR40" s="20" t="e">
        <f t="shared" si="96"/>
        <v>#N/A</v>
      </c>
      <c r="CS40" s="20" t="e">
        <f t="shared" si="96"/>
        <v>#N/A</v>
      </c>
      <c r="CT40" s="20" t="e">
        <f t="shared" si="97"/>
        <v>#N/A</v>
      </c>
      <c r="CU40" s="20" t="e">
        <f t="shared" si="97"/>
        <v>#N/A</v>
      </c>
      <c r="CV40" s="20" t="e">
        <f t="shared" si="97"/>
        <v>#N/A</v>
      </c>
      <c r="CW40" s="20" t="e">
        <f t="shared" si="97"/>
        <v>#N/A</v>
      </c>
      <c r="CX40" s="20" t="e">
        <f t="shared" si="97"/>
        <v>#N/A</v>
      </c>
      <c r="CY40" s="20" t="e">
        <f t="shared" si="97"/>
        <v>#N/A</v>
      </c>
      <c r="CZ40" s="20" t="e">
        <f t="shared" si="97"/>
        <v>#N/A</v>
      </c>
      <c r="DA40" s="20" t="e">
        <f t="shared" si="98"/>
        <v>#N/A</v>
      </c>
      <c r="DB40" s="20" t="e">
        <f t="shared" si="98"/>
        <v>#N/A</v>
      </c>
      <c r="DC40" s="20" t="e">
        <f t="shared" si="98"/>
        <v>#N/A</v>
      </c>
      <c r="DD40" s="20" t="e">
        <f t="shared" si="98"/>
        <v>#N/A</v>
      </c>
      <c r="DE40" s="20" t="e">
        <f t="shared" si="98"/>
        <v>#N/A</v>
      </c>
      <c r="DF40" s="20" t="e">
        <f t="shared" si="98"/>
        <v>#N/A</v>
      </c>
      <c r="DG40" s="20" t="e">
        <f t="shared" si="98"/>
        <v>#N/A</v>
      </c>
      <c r="DH40" s="20" t="e">
        <f t="shared" si="98"/>
        <v>#N/A</v>
      </c>
      <c r="DI40" s="20" t="e">
        <f t="shared" si="98"/>
        <v>#N/A</v>
      </c>
      <c r="DJ40" s="20" t="e">
        <f t="shared" si="98"/>
        <v>#N/A</v>
      </c>
      <c r="DK40" s="20" t="e">
        <f t="shared" si="99"/>
        <v>#N/A</v>
      </c>
      <c r="DL40" s="20" t="e">
        <f t="shared" si="99"/>
        <v>#N/A</v>
      </c>
      <c r="DM40" s="20" t="e">
        <f t="shared" si="99"/>
        <v>#N/A</v>
      </c>
      <c r="DN40" s="20" t="e">
        <f t="shared" si="99"/>
        <v>#N/A</v>
      </c>
      <c r="DO40" s="20" t="e">
        <f t="shared" si="99"/>
        <v>#N/A</v>
      </c>
      <c r="DP40" s="20" t="e">
        <f t="shared" si="99"/>
        <v>#N/A</v>
      </c>
      <c r="DQ40" s="20" t="e">
        <f t="shared" si="99"/>
        <v>#N/A</v>
      </c>
    </row>
    <row r="41" spans="20:121" s="20" customFormat="1" x14ac:dyDescent="0.25">
      <c r="AF41" s="21"/>
      <c r="BC41" s="21"/>
      <c r="BD41" s="21"/>
      <c r="BE41" s="21"/>
      <c r="BR41" s="20">
        <v>30</v>
      </c>
      <c r="BS41" s="20" t="str">
        <f t="shared" si="94"/>
        <v/>
      </c>
      <c r="BT41" s="20" t="str">
        <f t="shared" si="94"/>
        <v/>
      </c>
      <c r="BU41" s="20" t="str">
        <f t="shared" si="94"/>
        <v/>
      </c>
      <c r="BV41" s="20" t="str">
        <f t="shared" si="94"/>
        <v/>
      </c>
      <c r="BW41" s="20" t="str">
        <f t="shared" si="94"/>
        <v/>
      </c>
      <c r="BX41" s="20" t="str">
        <f t="shared" si="94"/>
        <v/>
      </c>
      <c r="BY41" s="20" t="str">
        <f t="shared" si="94"/>
        <v/>
      </c>
      <c r="BZ41" s="20" t="str">
        <f t="shared" si="94"/>
        <v/>
      </c>
      <c r="CA41" s="20" t="str">
        <f t="shared" si="94"/>
        <v/>
      </c>
      <c r="CB41" s="20" t="str">
        <f t="shared" si="94"/>
        <v/>
      </c>
      <c r="CC41" s="20" t="str">
        <f t="shared" si="95"/>
        <v/>
      </c>
      <c r="CD41" s="20" t="str">
        <f t="shared" si="95"/>
        <v/>
      </c>
      <c r="CE41" s="20" t="str">
        <f t="shared" si="95"/>
        <v/>
      </c>
      <c r="CF41" s="20" t="str">
        <f t="shared" si="95"/>
        <v/>
      </c>
      <c r="CG41" s="20" t="str">
        <f t="shared" si="95"/>
        <v/>
      </c>
      <c r="CH41" s="20" t="str">
        <f t="shared" si="95"/>
        <v/>
      </c>
      <c r="CI41" s="20" t="str">
        <f t="shared" si="95"/>
        <v/>
      </c>
      <c r="CJ41" s="20" t="e">
        <f t="shared" si="96"/>
        <v>#N/A</v>
      </c>
      <c r="CK41" s="20" t="e">
        <f t="shared" si="96"/>
        <v>#N/A</v>
      </c>
      <c r="CL41" s="20" t="e">
        <f t="shared" si="96"/>
        <v>#N/A</v>
      </c>
      <c r="CM41" s="20" t="e">
        <f t="shared" si="96"/>
        <v>#N/A</v>
      </c>
      <c r="CN41" s="20" t="e">
        <f t="shared" si="96"/>
        <v>#N/A</v>
      </c>
      <c r="CO41" s="20" t="e">
        <f t="shared" si="96"/>
        <v>#N/A</v>
      </c>
      <c r="CP41" s="20" t="e">
        <f t="shared" si="96"/>
        <v>#N/A</v>
      </c>
      <c r="CQ41" s="20" t="e">
        <f t="shared" si="96"/>
        <v>#N/A</v>
      </c>
      <c r="CR41" s="20" t="e">
        <f t="shared" si="96"/>
        <v>#N/A</v>
      </c>
      <c r="CS41" s="20" t="e">
        <f t="shared" si="96"/>
        <v>#N/A</v>
      </c>
      <c r="CT41" s="20" t="e">
        <f t="shared" si="97"/>
        <v>#N/A</v>
      </c>
      <c r="CU41" s="20" t="e">
        <f t="shared" si="97"/>
        <v>#N/A</v>
      </c>
      <c r="CV41" s="20" t="e">
        <f t="shared" si="97"/>
        <v>#N/A</v>
      </c>
      <c r="CW41" s="20" t="e">
        <f t="shared" si="97"/>
        <v>#N/A</v>
      </c>
      <c r="CX41" s="20" t="e">
        <f t="shared" si="97"/>
        <v>#N/A</v>
      </c>
      <c r="CY41" s="20" t="e">
        <f t="shared" si="97"/>
        <v>#N/A</v>
      </c>
      <c r="CZ41" s="20" t="e">
        <f t="shared" si="97"/>
        <v>#N/A</v>
      </c>
      <c r="DA41" s="20" t="e">
        <f t="shared" si="98"/>
        <v>#N/A</v>
      </c>
      <c r="DB41" s="20" t="e">
        <f t="shared" si="98"/>
        <v>#N/A</v>
      </c>
      <c r="DC41" s="20" t="e">
        <f t="shared" si="98"/>
        <v>#N/A</v>
      </c>
      <c r="DD41" s="20" t="e">
        <f t="shared" si="98"/>
        <v>#N/A</v>
      </c>
      <c r="DE41" s="20" t="e">
        <f t="shared" si="98"/>
        <v>#N/A</v>
      </c>
      <c r="DF41" s="20" t="e">
        <f t="shared" si="98"/>
        <v>#N/A</v>
      </c>
      <c r="DG41" s="20" t="e">
        <f t="shared" si="98"/>
        <v>#N/A</v>
      </c>
      <c r="DH41" s="20" t="e">
        <f t="shared" si="98"/>
        <v>#N/A</v>
      </c>
      <c r="DI41" s="20" t="e">
        <f t="shared" si="98"/>
        <v>#N/A</v>
      </c>
      <c r="DJ41" s="20" t="e">
        <f t="shared" si="98"/>
        <v>#N/A</v>
      </c>
      <c r="DK41" s="20" t="e">
        <f t="shared" si="99"/>
        <v>#N/A</v>
      </c>
      <c r="DL41" s="20" t="e">
        <f t="shared" si="99"/>
        <v>#N/A</v>
      </c>
      <c r="DM41" s="20" t="e">
        <f t="shared" si="99"/>
        <v>#N/A</v>
      </c>
      <c r="DN41" s="20" t="e">
        <f t="shared" si="99"/>
        <v>#N/A</v>
      </c>
      <c r="DO41" s="20" t="e">
        <f t="shared" si="99"/>
        <v>#N/A</v>
      </c>
      <c r="DP41" s="20" t="e">
        <f t="shared" si="99"/>
        <v>#N/A</v>
      </c>
      <c r="DQ41" s="20" t="e">
        <f t="shared" si="99"/>
        <v>#N/A</v>
      </c>
    </row>
    <row r="42" spans="20:121" s="20" customFormat="1" x14ac:dyDescent="0.25">
      <c r="AF42" s="21"/>
      <c r="BC42" s="21"/>
      <c r="BD42" s="21"/>
      <c r="BE42" s="21"/>
      <c r="BR42" s="20">
        <v>31</v>
      </c>
      <c r="BS42" s="20" t="str">
        <f t="shared" ref="BS42:CB52" si="100">IF(HLOOKUP(BS$4,$BL$122:$BO$172,$BR42+1,FALSE)="","",HLOOKUP(BS$4,$BL$122:$BO$172,$BR42+1,FALSE))</f>
        <v/>
      </c>
      <c r="BT42" s="20" t="str">
        <f t="shared" si="100"/>
        <v/>
      </c>
      <c r="BU42" s="20" t="str">
        <f t="shared" si="100"/>
        <v/>
      </c>
      <c r="BV42" s="20" t="str">
        <f t="shared" si="100"/>
        <v/>
      </c>
      <c r="BW42" s="20" t="str">
        <f t="shared" si="100"/>
        <v/>
      </c>
      <c r="BX42" s="20" t="str">
        <f t="shared" si="100"/>
        <v/>
      </c>
      <c r="BY42" s="20" t="str">
        <f t="shared" si="100"/>
        <v/>
      </c>
      <c r="BZ42" s="20" t="str">
        <f t="shared" si="100"/>
        <v/>
      </c>
      <c r="CA42" s="20" t="str">
        <f t="shared" si="100"/>
        <v/>
      </c>
      <c r="CB42" s="20" t="str">
        <f t="shared" si="100"/>
        <v/>
      </c>
      <c r="CC42" s="20" t="str">
        <f t="shared" ref="CC42:CI52" si="101">IF(HLOOKUP(CC$4,$BL$122:$BO$172,$BR42+1,FALSE)="","",HLOOKUP(CC$4,$BL$122:$BO$172,$BR42+1,FALSE))</f>
        <v/>
      </c>
      <c r="CD42" s="20" t="str">
        <f t="shared" si="101"/>
        <v/>
      </c>
      <c r="CE42" s="20" t="str">
        <f t="shared" si="101"/>
        <v/>
      </c>
      <c r="CF42" s="20" t="str">
        <f t="shared" si="101"/>
        <v/>
      </c>
      <c r="CG42" s="20" t="str">
        <f t="shared" si="101"/>
        <v/>
      </c>
      <c r="CH42" s="20" t="str">
        <f t="shared" si="101"/>
        <v/>
      </c>
      <c r="CI42" s="20" t="str">
        <f t="shared" si="101"/>
        <v/>
      </c>
      <c r="CJ42" s="20" t="e">
        <f t="shared" ref="CJ42:CS52" si="102">IF(HLOOKUP(CJ$9,$AC$122:$AT$163,$BR42+1,FALSE)="","",HLOOKUP(CJ$9,$AC$122:$AT$163,$BR42+1,FALSE))</f>
        <v>#N/A</v>
      </c>
      <c r="CK42" s="20" t="e">
        <f t="shared" si="102"/>
        <v>#N/A</v>
      </c>
      <c r="CL42" s="20" t="e">
        <f t="shared" si="102"/>
        <v>#N/A</v>
      </c>
      <c r="CM42" s="20" t="e">
        <f t="shared" si="102"/>
        <v>#N/A</v>
      </c>
      <c r="CN42" s="20" t="e">
        <f t="shared" si="102"/>
        <v>#N/A</v>
      </c>
      <c r="CO42" s="20" t="e">
        <f t="shared" si="102"/>
        <v>#N/A</v>
      </c>
      <c r="CP42" s="20" t="e">
        <f t="shared" si="102"/>
        <v>#N/A</v>
      </c>
      <c r="CQ42" s="20" t="e">
        <f t="shared" si="102"/>
        <v>#N/A</v>
      </c>
      <c r="CR42" s="20" t="e">
        <f t="shared" si="102"/>
        <v>#N/A</v>
      </c>
      <c r="CS42" s="20" t="e">
        <f t="shared" si="102"/>
        <v>#N/A</v>
      </c>
      <c r="CT42" s="20" t="e">
        <f t="shared" ref="CT42:CZ52" si="103">IF(HLOOKUP(CT$9,$AC$122:$AT$163,$BR42+1,FALSE)="","",HLOOKUP(CT$9,$AC$122:$AT$163,$BR42+1,FALSE))</f>
        <v>#N/A</v>
      </c>
      <c r="CU42" s="20" t="e">
        <f t="shared" si="103"/>
        <v>#N/A</v>
      </c>
      <c r="CV42" s="20" t="e">
        <f t="shared" si="103"/>
        <v>#N/A</v>
      </c>
      <c r="CW42" s="20" t="e">
        <f t="shared" si="103"/>
        <v>#N/A</v>
      </c>
      <c r="CX42" s="20" t="e">
        <f t="shared" si="103"/>
        <v>#N/A</v>
      </c>
      <c r="CY42" s="20" t="e">
        <f t="shared" si="103"/>
        <v>#N/A</v>
      </c>
      <c r="CZ42" s="20" t="e">
        <f t="shared" si="103"/>
        <v>#N/A</v>
      </c>
      <c r="DA42" s="20" t="e">
        <f t="shared" ref="DA42:DJ52" si="104">IF(HLOOKUP(DA$10,$AT$122:$BJ$163,$BR42+1,FALSE)="","",HLOOKUP(DA$10,$AT$122:$BJ$163,$BR42+1,FALSE))</f>
        <v>#N/A</v>
      </c>
      <c r="DB42" s="20" t="e">
        <f t="shared" si="104"/>
        <v>#N/A</v>
      </c>
      <c r="DC42" s="20" t="e">
        <f t="shared" si="104"/>
        <v>#N/A</v>
      </c>
      <c r="DD42" s="20" t="e">
        <f t="shared" si="104"/>
        <v>#N/A</v>
      </c>
      <c r="DE42" s="20" t="e">
        <f t="shared" si="104"/>
        <v>#N/A</v>
      </c>
      <c r="DF42" s="20" t="e">
        <f t="shared" si="104"/>
        <v>#N/A</v>
      </c>
      <c r="DG42" s="20" t="e">
        <f t="shared" si="104"/>
        <v>#N/A</v>
      </c>
      <c r="DH42" s="20" t="e">
        <f t="shared" si="104"/>
        <v>#N/A</v>
      </c>
      <c r="DI42" s="20" t="e">
        <f t="shared" si="104"/>
        <v>#N/A</v>
      </c>
      <c r="DJ42" s="20" t="e">
        <f t="shared" si="104"/>
        <v>#N/A</v>
      </c>
      <c r="DK42" s="20" t="e">
        <f t="shared" ref="DK42:DQ52" si="105">IF(HLOOKUP(DK$10,$AT$122:$BJ$163,$BR42+1,FALSE)="","",HLOOKUP(DK$10,$AT$122:$BJ$163,$BR42+1,FALSE))</f>
        <v>#N/A</v>
      </c>
      <c r="DL42" s="20" t="e">
        <f t="shared" si="105"/>
        <v>#N/A</v>
      </c>
      <c r="DM42" s="20" t="e">
        <f t="shared" si="105"/>
        <v>#N/A</v>
      </c>
      <c r="DN42" s="20" t="e">
        <f t="shared" si="105"/>
        <v>#N/A</v>
      </c>
      <c r="DO42" s="20" t="e">
        <f t="shared" si="105"/>
        <v>#N/A</v>
      </c>
      <c r="DP42" s="20" t="e">
        <f t="shared" si="105"/>
        <v>#N/A</v>
      </c>
      <c r="DQ42" s="20" t="e">
        <f t="shared" si="105"/>
        <v>#N/A</v>
      </c>
    </row>
    <row r="43" spans="20:121" s="20" customFormat="1" x14ac:dyDescent="0.25">
      <c r="AF43" s="21"/>
      <c r="BC43" s="21"/>
      <c r="BD43" s="21"/>
      <c r="BE43" s="21"/>
      <c r="BR43" s="20">
        <v>32</v>
      </c>
      <c r="BS43" s="20" t="str">
        <f t="shared" si="100"/>
        <v/>
      </c>
      <c r="BT43" s="20" t="str">
        <f t="shared" si="100"/>
        <v/>
      </c>
      <c r="BU43" s="20" t="str">
        <f t="shared" si="100"/>
        <v/>
      </c>
      <c r="BV43" s="20" t="str">
        <f t="shared" si="100"/>
        <v/>
      </c>
      <c r="BW43" s="20" t="str">
        <f t="shared" si="100"/>
        <v/>
      </c>
      <c r="BX43" s="20" t="str">
        <f t="shared" si="100"/>
        <v/>
      </c>
      <c r="BY43" s="20" t="str">
        <f t="shared" si="100"/>
        <v/>
      </c>
      <c r="BZ43" s="20" t="str">
        <f t="shared" si="100"/>
        <v/>
      </c>
      <c r="CA43" s="20" t="str">
        <f t="shared" si="100"/>
        <v/>
      </c>
      <c r="CB43" s="20" t="str">
        <f t="shared" si="100"/>
        <v/>
      </c>
      <c r="CC43" s="20" t="str">
        <f t="shared" si="101"/>
        <v/>
      </c>
      <c r="CD43" s="20" t="str">
        <f t="shared" si="101"/>
        <v/>
      </c>
      <c r="CE43" s="20" t="str">
        <f t="shared" si="101"/>
        <v/>
      </c>
      <c r="CF43" s="20" t="str">
        <f t="shared" si="101"/>
        <v/>
      </c>
      <c r="CG43" s="20" t="str">
        <f t="shared" si="101"/>
        <v/>
      </c>
      <c r="CH43" s="20" t="str">
        <f t="shared" si="101"/>
        <v/>
      </c>
      <c r="CI43" s="20" t="str">
        <f t="shared" si="101"/>
        <v/>
      </c>
      <c r="CJ43" s="20" t="e">
        <f t="shared" si="102"/>
        <v>#N/A</v>
      </c>
      <c r="CK43" s="20" t="e">
        <f t="shared" si="102"/>
        <v>#N/A</v>
      </c>
      <c r="CL43" s="20" t="e">
        <f t="shared" si="102"/>
        <v>#N/A</v>
      </c>
      <c r="CM43" s="20" t="e">
        <f t="shared" si="102"/>
        <v>#N/A</v>
      </c>
      <c r="CN43" s="20" t="e">
        <f t="shared" si="102"/>
        <v>#N/A</v>
      </c>
      <c r="CO43" s="20" t="e">
        <f t="shared" si="102"/>
        <v>#N/A</v>
      </c>
      <c r="CP43" s="20" t="e">
        <f t="shared" si="102"/>
        <v>#N/A</v>
      </c>
      <c r="CQ43" s="20" t="e">
        <f t="shared" si="102"/>
        <v>#N/A</v>
      </c>
      <c r="CR43" s="20" t="e">
        <f t="shared" si="102"/>
        <v>#N/A</v>
      </c>
      <c r="CS43" s="20" t="e">
        <f t="shared" si="102"/>
        <v>#N/A</v>
      </c>
      <c r="CT43" s="20" t="e">
        <f t="shared" si="103"/>
        <v>#N/A</v>
      </c>
      <c r="CU43" s="20" t="e">
        <f t="shared" si="103"/>
        <v>#N/A</v>
      </c>
      <c r="CV43" s="20" t="e">
        <f t="shared" si="103"/>
        <v>#N/A</v>
      </c>
      <c r="CW43" s="20" t="e">
        <f t="shared" si="103"/>
        <v>#N/A</v>
      </c>
      <c r="CX43" s="20" t="e">
        <f t="shared" si="103"/>
        <v>#N/A</v>
      </c>
      <c r="CY43" s="20" t="e">
        <f t="shared" si="103"/>
        <v>#N/A</v>
      </c>
      <c r="CZ43" s="20" t="e">
        <f t="shared" si="103"/>
        <v>#N/A</v>
      </c>
      <c r="DA43" s="20" t="e">
        <f t="shared" si="104"/>
        <v>#N/A</v>
      </c>
      <c r="DB43" s="20" t="e">
        <f t="shared" si="104"/>
        <v>#N/A</v>
      </c>
      <c r="DC43" s="20" t="e">
        <f t="shared" si="104"/>
        <v>#N/A</v>
      </c>
      <c r="DD43" s="20" t="e">
        <f t="shared" si="104"/>
        <v>#N/A</v>
      </c>
      <c r="DE43" s="20" t="e">
        <f t="shared" si="104"/>
        <v>#N/A</v>
      </c>
      <c r="DF43" s="20" t="e">
        <f t="shared" si="104"/>
        <v>#N/A</v>
      </c>
      <c r="DG43" s="20" t="e">
        <f t="shared" si="104"/>
        <v>#N/A</v>
      </c>
      <c r="DH43" s="20" t="e">
        <f t="shared" si="104"/>
        <v>#N/A</v>
      </c>
      <c r="DI43" s="20" t="e">
        <f t="shared" si="104"/>
        <v>#N/A</v>
      </c>
      <c r="DJ43" s="20" t="e">
        <f t="shared" si="104"/>
        <v>#N/A</v>
      </c>
      <c r="DK43" s="20" t="e">
        <f t="shared" si="105"/>
        <v>#N/A</v>
      </c>
      <c r="DL43" s="20" t="e">
        <f t="shared" si="105"/>
        <v>#N/A</v>
      </c>
      <c r="DM43" s="20" t="e">
        <f t="shared" si="105"/>
        <v>#N/A</v>
      </c>
      <c r="DN43" s="20" t="e">
        <f t="shared" si="105"/>
        <v>#N/A</v>
      </c>
      <c r="DO43" s="20" t="e">
        <f t="shared" si="105"/>
        <v>#N/A</v>
      </c>
      <c r="DP43" s="20" t="e">
        <f t="shared" si="105"/>
        <v>#N/A</v>
      </c>
      <c r="DQ43" s="20" t="e">
        <f t="shared" si="105"/>
        <v>#N/A</v>
      </c>
    </row>
    <row r="44" spans="20:121" s="20" customFormat="1" x14ac:dyDescent="0.25">
      <c r="AF44" s="21"/>
      <c r="BC44" s="21"/>
      <c r="BD44" s="21"/>
      <c r="BE44" s="21"/>
      <c r="BR44" s="20">
        <v>33</v>
      </c>
      <c r="BS44" s="20" t="str">
        <f t="shared" si="100"/>
        <v/>
      </c>
      <c r="BT44" s="20" t="str">
        <f t="shared" si="100"/>
        <v/>
      </c>
      <c r="BU44" s="20" t="str">
        <f t="shared" si="100"/>
        <v/>
      </c>
      <c r="BV44" s="20" t="str">
        <f t="shared" si="100"/>
        <v/>
      </c>
      <c r="BW44" s="20" t="str">
        <f t="shared" si="100"/>
        <v/>
      </c>
      <c r="BX44" s="20" t="str">
        <f t="shared" si="100"/>
        <v/>
      </c>
      <c r="BY44" s="20" t="str">
        <f t="shared" si="100"/>
        <v/>
      </c>
      <c r="BZ44" s="20" t="str">
        <f t="shared" si="100"/>
        <v/>
      </c>
      <c r="CA44" s="20" t="str">
        <f t="shared" si="100"/>
        <v/>
      </c>
      <c r="CB44" s="20" t="str">
        <f t="shared" si="100"/>
        <v/>
      </c>
      <c r="CC44" s="20" t="str">
        <f t="shared" si="101"/>
        <v/>
      </c>
      <c r="CD44" s="20" t="str">
        <f t="shared" si="101"/>
        <v/>
      </c>
      <c r="CE44" s="20" t="str">
        <f t="shared" si="101"/>
        <v/>
      </c>
      <c r="CF44" s="20" t="str">
        <f t="shared" si="101"/>
        <v/>
      </c>
      <c r="CG44" s="20" t="str">
        <f t="shared" si="101"/>
        <v/>
      </c>
      <c r="CH44" s="20" t="str">
        <f t="shared" si="101"/>
        <v/>
      </c>
      <c r="CI44" s="20" t="str">
        <f t="shared" si="101"/>
        <v/>
      </c>
      <c r="CJ44" s="20" t="e">
        <f t="shared" si="102"/>
        <v>#N/A</v>
      </c>
      <c r="CK44" s="20" t="e">
        <f t="shared" si="102"/>
        <v>#N/A</v>
      </c>
      <c r="CL44" s="20" t="e">
        <f t="shared" si="102"/>
        <v>#N/A</v>
      </c>
      <c r="CM44" s="20" t="e">
        <f t="shared" si="102"/>
        <v>#N/A</v>
      </c>
      <c r="CN44" s="20" t="e">
        <f t="shared" si="102"/>
        <v>#N/A</v>
      </c>
      <c r="CO44" s="20" t="e">
        <f t="shared" si="102"/>
        <v>#N/A</v>
      </c>
      <c r="CP44" s="20" t="e">
        <f t="shared" si="102"/>
        <v>#N/A</v>
      </c>
      <c r="CQ44" s="20" t="e">
        <f t="shared" si="102"/>
        <v>#N/A</v>
      </c>
      <c r="CR44" s="20" t="e">
        <f t="shared" si="102"/>
        <v>#N/A</v>
      </c>
      <c r="CS44" s="20" t="e">
        <f t="shared" si="102"/>
        <v>#N/A</v>
      </c>
      <c r="CT44" s="20" t="e">
        <f t="shared" si="103"/>
        <v>#N/A</v>
      </c>
      <c r="CU44" s="20" t="e">
        <f t="shared" si="103"/>
        <v>#N/A</v>
      </c>
      <c r="CV44" s="20" t="e">
        <f t="shared" si="103"/>
        <v>#N/A</v>
      </c>
      <c r="CW44" s="20" t="e">
        <f t="shared" si="103"/>
        <v>#N/A</v>
      </c>
      <c r="CX44" s="20" t="e">
        <f t="shared" si="103"/>
        <v>#N/A</v>
      </c>
      <c r="CY44" s="20" t="e">
        <f t="shared" si="103"/>
        <v>#N/A</v>
      </c>
      <c r="CZ44" s="20" t="e">
        <f t="shared" si="103"/>
        <v>#N/A</v>
      </c>
      <c r="DA44" s="20" t="e">
        <f t="shared" si="104"/>
        <v>#N/A</v>
      </c>
      <c r="DB44" s="20" t="e">
        <f t="shared" si="104"/>
        <v>#N/A</v>
      </c>
      <c r="DC44" s="20" t="e">
        <f t="shared" si="104"/>
        <v>#N/A</v>
      </c>
      <c r="DD44" s="20" t="e">
        <f t="shared" si="104"/>
        <v>#N/A</v>
      </c>
      <c r="DE44" s="20" t="e">
        <f t="shared" si="104"/>
        <v>#N/A</v>
      </c>
      <c r="DF44" s="20" t="e">
        <f t="shared" si="104"/>
        <v>#N/A</v>
      </c>
      <c r="DG44" s="20" t="e">
        <f t="shared" si="104"/>
        <v>#N/A</v>
      </c>
      <c r="DH44" s="20" t="e">
        <f t="shared" si="104"/>
        <v>#N/A</v>
      </c>
      <c r="DI44" s="20" t="e">
        <f t="shared" si="104"/>
        <v>#N/A</v>
      </c>
      <c r="DJ44" s="20" t="e">
        <f t="shared" si="104"/>
        <v>#N/A</v>
      </c>
      <c r="DK44" s="20" t="e">
        <f t="shared" si="105"/>
        <v>#N/A</v>
      </c>
      <c r="DL44" s="20" t="e">
        <f t="shared" si="105"/>
        <v>#N/A</v>
      </c>
      <c r="DM44" s="20" t="e">
        <f t="shared" si="105"/>
        <v>#N/A</v>
      </c>
      <c r="DN44" s="20" t="e">
        <f t="shared" si="105"/>
        <v>#N/A</v>
      </c>
      <c r="DO44" s="20" t="e">
        <f t="shared" si="105"/>
        <v>#N/A</v>
      </c>
      <c r="DP44" s="20" t="e">
        <f t="shared" si="105"/>
        <v>#N/A</v>
      </c>
      <c r="DQ44" s="20" t="e">
        <f t="shared" si="105"/>
        <v>#N/A</v>
      </c>
    </row>
    <row r="45" spans="20:121" s="20" customFormat="1" x14ac:dyDescent="0.25">
      <c r="AF45" s="21"/>
      <c r="BC45" s="21"/>
      <c r="BD45" s="21"/>
      <c r="BE45" s="21"/>
      <c r="BR45" s="20">
        <v>34</v>
      </c>
      <c r="BS45" s="20" t="str">
        <f t="shared" si="100"/>
        <v/>
      </c>
      <c r="BT45" s="20" t="str">
        <f t="shared" si="100"/>
        <v/>
      </c>
      <c r="BU45" s="20" t="str">
        <f t="shared" si="100"/>
        <v/>
      </c>
      <c r="BV45" s="20" t="str">
        <f t="shared" si="100"/>
        <v/>
      </c>
      <c r="BW45" s="20" t="str">
        <f t="shared" si="100"/>
        <v/>
      </c>
      <c r="BX45" s="20" t="str">
        <f t="shared" si="100"/>
        <v/>
      </c>
      <c r="BY45" s="20" t="str">
        <f t="shared" si="100"/>
        <v/>
      </c>
      <c r="BZ45" s="20" t="str">
        <f t="shared" si="100"/>
        <v/>
      </c>
      <c r="CA45" s="20" t="str">
        <f t="shared" si="100"/>
        <v/>
      </c>
      <c r="CB45" s="20" t="str">
        <f t="shared" si="100"/>
        <v/>
      </c>
      <c r="CC45" s="20" t="str">
        <f t="shared" si="101"/>
        <v/>
      </c>
      <c r="CD45" s="20" t="str">
        <f t="shared" si="101"/>
        <v/>
      </c>
      <c r="CE45" s="20" t="str">
        <f t="shared" si="101"/>
        <v/>
      </c>
      <c r="CF45" s="20" t="str">
        <f t="shared" si="101"/>
        <v/>
      </c>
      <c r="CG45" s="20" t="str">
        <f t="shared" si="101"/>
        <v/>
      </c>
      <c r="CH45" s="20" t="str">
        <f t="shared" si="101"/>
        <v/>
      </c>
      <c r="CI45" s="20" t="str">
        <f t="shared" si="101"/>
        <v/>
      </c>
      <c r="CJ45" s="20" t="e">
        <f t="shared" si="102"/>
        <v>#N/A</v>
      </c>
      <c r="CK45" s="20" t="e">
        <f t="shared" si="102"/>
        <v>#N/A</v>
      </c>
      <c r="CL45" s="20" t="e">
        <f t="shared" si="102"/>
        <v>#N/A</v>
      </c>
      <c r="CM45" s="20" t="e">
        <f t="shared" si="102"/>
        <v>#N/A</v>
      </c>
      <c r="CN45" s="20" t="e">
        <f t="shared" si="102"/>
        <v>#N/A</v>
      </c>
      <c r="CO45" s="20" t="e">
        <f t="shared" si="102"/>
        <v>#N/A</v>
      </c>
      <c r="CP45" s="20" t="e">
        <f t="shared" si="102"/>
        <v>#N/A</v>
      </c>
      <c r="CQ45" s="20" t="e">
        <f t="shared" si="102"/>
        <v>#N/A</v>
      </c>
      <c r="CR45" s="20" t="e">
        <f t="shared" si="102"/>
        <v>#N/A</v>
      </c>
      <c r="CS45" s="20" t="e">
        <f t="shared" si="102"/>
        <v>#N/A</v>
      </c>
      <c r="CT45" s="20" t="e">
        <f t="shared" si="103"/>
        <v>#N/A</v>
      </c>
      <c r="CU45" s="20" t="e">
        <f t="shared" si="103"/>
        <v>#N/A</v>
      </c>
      <c r="CV45" s="20" t="e">
        <f t="shared" si="103"/>
        <v>#N/A</v>
      </c>
      <c r="CW45" s="20" t="e">
        <f t="shared" si="103"/>
        <v>#N/A</v>
      </c>
      <c r="CX45" s="20" t="e">
        <f t="shared" si="103"/>
        <v>#N/A</v>
      </c>
      <c r="CY45" s="20" t="e">
        <f t="shared" si="103"/>
        <v>#N/A</v>
      </c>
      <c r="CZ45" s="20" t="e">
        <f t="shared" si="103"/>
        <v>#N/A</v>
      </c>
      <c r="DA45" s="20" t="e">
        <f t="shared" si="104"/>
        <v>#N/A</v>
      </c>
      <c r="DB45" s="20" t="e">
        <f t="shared" si="104"/>
        <v>#N/A</v>
      </c>
      <c r="DC45" s="20" t="e">
        <f t="shared" si="104"/>
        <v>#N/A</v>
      </c>
      <c r="DD45" s="20" t="e">
        <f t="shared" si="104"/>
        <v>#N/A</v>
      </c>
      <c r="DE45" s="20" t="e">
        <f t="shared" si="104"/>
        <v>#N/A</v>
      </c>
      <c r="DF45" s="20" t="e">
        <f t="shared" si="104"/>
        <v>#N/A</v>
      </c>
      <c r="DG45" s="20" t="e">
        <f t="shared" si="104"/>
        <v>#N/A</v>
      </c>
      <c r="DH45" s="20" t="e">
        <f t="shared" si="104"/>
        <v>#N/A</v>
      </c>
      <c r="DI45" s="20" t="e">
        <f t="shared" si="104"/>
        <v>#N/A</v>
      </c>
      <c r="DJ45" s="20" t="e">
        <f t="shared" si="104"/>
        <v>#N/A</v>
      </c>
      <c r="DK45" s="20" t="e">
        <f t="shared" si="105"/>
        <v>#N/A</v>
      </c>
      <c r="DL45" s="20" t="e">
        <f t="shared" si="105"/>
        <v>#N/A</v>
      </c>
      <c r="DM45" s="20" t="e">
        <f t="shared" si="105"/>
        <v>#N/A</v>
      </c>
      <c r="DN45" s="20" t="e">
        <f t="shared" si="105"/>
        <v>#N/A</v>
      </c>
      <c r="DO45" s="20" t="e">
        <f t="shared" si="105"/>
        <v>#N/A</v>
      </c>
      <c r="DP45" s="20" t="e">
        <f t="shared" si="105"/>
        <v>#N/A</v>
      </c>
      <c r="DQ45" s="20" t="e">
        <f t="shared" si="105"/>
        <v>#N/A</v>
      </c>
    </row>
    <row r="46" spans="20:121" s="20" customFormat="1" x14ac:dyDescent="0.25">
      <c r="AF46" s="21"/>
      <c r="BC46" s="21"/>
      <c r="BD46" s="21"/>
      <c r="BE46" s="21"/>
      <c r="BR46" s="20">
        <v>35</v>
      </c>
      <c r="BS46" s="20" t="str">
        <f t="shared" si="100"/>
        <v/>
      </c>
      <c r="BT46" s="20" t="str">
        <f t="shared" si="100"/>
        <v/>
      </c>
      <c r="BU46" s="20" t="str">
        <f t="shared" si="100"/>
        <v/>
      </c>
      <c r="BV46" s="20" t="str">
        <f t="shared" si="100"/>
        <v/>
      </c>
      <c r="BW46" s="20" t="str">
        <f t="shared" si="100"/>
        <v/>
      </c>
      <c r="BX46" s="20" t="str">
        <f t="shared" si="100"/>
        <v/>
      </c>
      <c r="BY46" s="20" t="str">
        <f t="shared" si="100"/>
        <v/>
      </c>
      <c r="BZ46" s="20" t="str">
        <f t="shared" si="100"/>
        <v/>
      </c>
      <c r="CA46" s="20" t="str">
        <f t="shared" si="100"/>
        <v/>
      </c>
      <c r="CB46" s="20" t="str">
        <f t="shared" si="100"/>
        <v/>
      </c>
      <c r="CC46" s="20" t="str">
        <f t="shared" si="101"/>
        <v/>
      </c>
      <c r="CD46" s="20" t="str">
        <f t="shared" si="101"/>
        <v/>
      </c>
      <c r="CE46" s="20" t="str">
        <f t="shared" si="101"/>
        <v/>
      </c>
      <c r="CF46" s="20" t="str">
        <f t="shared" si="101"/>
        <v/>
      </c>
      <c r="CG46" s="20" t="str">
        <f t="shared" si="101"/>
        <v/>
      </c>
      <c r="CH46" s="20" t="str">
        <f t="shared" si="101"/>
        <v/>
      </c>
      <c r="CI46" s="20" t="str">
        <f t="shared" si="101"/>
        <v/>
      </c>
      <c r="CJ46" s="20" t="e">
        <f t="shared" si="102"/>
        <v>#N/A</v>
      </c>
      <c r="CK46" s="20" t="e">
        <f t="shared" si="102"/>
        <v>#N/A</v>
      </c>
      <c r="CL46" s="20" t="e">
        <f t="shared" si="102"/>
        <v>#N/A</v>
      </c>
      <c r="CM46" s="20" t="e">
        <f t="shared" si="102"/>
        <v>#N/A</v>
      </c>
      <c r="CN46" s="20" t="e">
        <f t="shared" si="102"/>
        <v>#N/A</v>
      </c>
      <c r="CO46" s="20" t="e">
        <f t="shared" si="102"/>
        <v>#N/A</v>
      </c>
      <c r="CP46" s="20" t="e">
        <f t="shared" si="102"/>
        <v>#N/A</v>
      </c>
      <c r="CQ46" s="20" t="e">
        <f t="shared" si="102"/>
        <v>#N/A</v>
      </c>
      <c r="CR46" s="20" t="e">
        <f t="shared" si="102"/>
        <v>#N/A</v>
      </c>
      <c r="CS46" s="20" t="e">
        <f t="shared" si="102"/>
        <v>#N/A</v>
      </c>
      <c r="CT46" s="20" t="e">
        <f t="shared" si="103"/>
        <v>#N/A</v>
      </c>
      <c r="CU46" s="20" t="e">
        <f t="shared" si="103"/>
        <v>#N/A</v>
      </c>
      <c r="CV46" s="20" t="e">
        <f t="shared" si="103"/>
        <v>#N/A</v>
      </c>
      <c r="CW46" s="20" t="e">
        <f t="shared" si="103"/>
        <v>#N/A</v>
      </c>
      <c r="CX46" s="20" t="e">
        <f t="shared" si="103"/>
        <v>#N/A</v>
      </c>
      <c r="CY46" s="20" t="e">
        <f t="shared" si="103"/>
        <v>#N/A</v>
      </c>
      <c r="CZ46" s="20" t="e">
        <f t="shared" si="103"/>
        <v>#N/A</v>
      </c>
      <c r="DA46" s="20" t="e">
        <f t="shared" si="104"/>
        <v>#N/A</v>
      </c>
      <c r="DB46" s="20" t="e">
        <f t="shared" si="104"/>
        <v>#N/A</v>
      </c>
      <c r="DC46" s="20" t="e">
        <f t="shared" si="104"/>
        <v>#N/A</v>
      </c>
      <c r="DD46" s="20" t="e">
        <f t="shared" si="104"/>
        <v>#N/A</v>
      </c>
      <c r="DE46" s="20" t="e">
        <f t="shared" si="104"/>
        <v>#N/A</v>
      </c>
      <c r="DF46" s="20" t="e">
        <f t="shared" si="104"/>
        <v>#N/A</v>
      </c>
      <c r="DG46" s="20" t="e">
        <f t="shared" si="104"/>
        <v>#N/A</v>
      </c>
      <c r="DH46" s="20" t="e">
        <f t="shared" si="104"/>
        <v>#N/A</v>
      </c>
      <c r="DI46" s="20" t="e">
        <f t="shared" si="104"/>
        <v>#N/A</v>
      </c>
      <c r="DJ46" s="20" t="e">
        <f t="shared" si="104"/>
        <v>#N/A</v>
      </c>
      <c r="DK46" s="20" t="e">
        <f t="shared" si="105"/>
        <v>#N/A</v>
      </c>
      <c r="DL46" s="20" t="e">
        <f t="shared" si="105"/>
        <v>#N/A</v>
      </c>
      <c r="DM46" s="20" t="e">
        <f t="shared" si="105"/>
        <v>#N/A</v>
      </c>
      <c r="DN46" s="20" t="e">
        <f t="shared" si="105"/>
        <v>#N/A</v>
      </c>
      <c r="DO46" s="20" t="e">
        <f t="shared" si="105"/>
        <v>#N/A</v>
      </c>
      <c r="DP46" s="20" t="e">
        <f t="shared" si="105"/>
        <v>#N/A</v>
      </c>
      <c r="DQ46" s="20" t="e">
        <f t="shared" si="105"/>
        <v>#N/A</v>
      </c>
    </row>
    <row r="47" spans="20:121" s="20" customFormat="1" x14ac:dyDescent="0.25">
      <c r="AF47" s="21"/>
      <c r="BC47" s="21"/>
      <c r="BD47" s="21"/>
      <c r="BE47" s="21"/>
      <c r="BR47" s="20">
        <v>36</v>
      </c>
      <c r="BS47" s="20" t="str">
        <f t="shared" si="100"/>
        <v/>
      </c>
      <c r="BT47" s="20" t="str">
        <f t="shared" si="100"/>
        <v/>
      </c>
      <c r="BU47" s="20" t="str">
        <f t="shared" si="100"/>
        <v/>
      </c>
      <c r="BV47" s="20" t="str">
        <f t="shared" si="100"/>
        <v/>
      </c>
      <c r="BW47" s="20" t="str">
        <f t="shared" si="100"/>
        <v/>
      </c>
      <c r="BX47" s="20" t="str">
        <f t="shared" si="100"/>
        <v/>
      </c>
      <c r="BY47" s="20" t="str">
        <f t="shared" si="100"/>
        <v/>
      </c>
      <c r="BZ47" s="20" t="str">
        <f t="shared" si="100"/>
        <v/>
      </c>
      <c r="CA47" s="20" t="str">
        <f t="shared" si="100"/>
        <v/>
      </c>
      <c r="CB47" s="20" t="str">
        <f t="shared" si="100"/>
        <v/>
      </c>
      <c r="CC47" s="20" t="str">
        <f t="shared" si="101"/>
        <v/>
      </c>
      <c r="CD47" s="20" t="str">
        <f t="shared" si="101"/>
        <v/>
      </c>
      <c r="CE47" s="20" t="str">
        <f t="shared" si="101"/>
        <v/>
      </c>
      <c r="CF47" s="20" t="str">
        <f t="shared" si="101"/>
        <v/>
      </c>
      <c r="CG47" s="20" t="str">
        <f t="shared" si="101"/>
        <v/>
      </c>
      <c r="CH47" s="20" t="str">
        <f t="shared" si="101"/>
        <v/>
      </c>
      <c r="CI47" s="20" t="str">
        <f t="shared" si="101"/>
        <v/>
      </c>
      <c r="CJ47" s="20" t="e">
        <f t="shared" si="102"/>
        <v>#N/A</v>
      </c>
      <c r="CK47" s="20" t="e">
        <f t="shared" si="102"/>
        <v>#N/A</v>
      </c>
      <c r="CL47" s="20" t="e">
        <f t="shared" si="102"/>
        <v>#N/A</v>
      </c>
      <c r="CM47" s="20" t="e">
        <f t="shared" si="102"/>
        <v>#N/A</v>
      </c>
      <c r="CN47" s="20" t="e">
        <f t="shared" si="102"/>
        <v>#N/A</v>
      </c>
      <c r="CO47" s="20" t="e">
        <f t="shared" si="102"/>
        <v>#N/A</v>
      </c>
      <c r="CP47" s="20" t="e">
        <f t="shared" si="102"/>
        <v>#N/A</v>
      </c>
      <c r="CQ47" s="20" t="e">
        <f t="shared" si="102"/>
        <v>#N/A</v>
      </c>
      <c r="CR47" s="20" t="e">
        <f t="shared" si="102"/>
        <v>#N/A</v>
      </c>
      <c r="CS47" s="20" t="e">
        <f t="shared" si="102"/>
        <v>#N/A</v>
      </c>
      <c r="CT47" s="20" t="e">
        <f t="shared" si="103"/>
        <v>#N/A</v>
      </c>
      <c r="CU47" s="20" t="e">
        <f t="shared" si="103"/>
        <v>#N/A</v>
      </c>
      <c r="CV47" s="20" t="e">
        <f t="shared" si="103"/>
        <v>#N/A</v>
      </c>
      <c r="CW47" s="20" t="e">
        <f t="shared" si="103"/>
        <v>#N/A</v>
      </c>
      <c r="CX47" s="20" t="e">
        <f t="shared" si="103"/>
        <v>#N/A</v>
      </c>
      <c r="CY47" s="20" t="e">
        <f t="shared" si="103"/>
        <v>#N/A</v>
      </c>
      <c r="CZ47" s="20" t="e">
        <f t="shared" si="103"/>
        <v>#N/A</v>
      </c>
      <c r="DA47" s="20" t="e">
        <f t="shared" si="104"/>
        <v>#N/A</v>
      </c>
      <c r="DB47" s="20" t="e">
        <f t="shared" si="104"/>
        <v>#N/A</v>
      </c>
      <c r="DC47" s="20" t="e">
        <f t="shared" si="104"/>
        <v>#N/A</v>
      </c>
      <c r="DD47" s="20" t="e">
        <f t="shared" si="104"/>
        <v>#N/A</v>
      </c>
      <c r="DE47" s="20" t="e">
        <f t="shared" si="104"/>
        <v>#N/A</v>
      </c>
      <c r="DF47" s="20" t="e">
        <f t="shared" si="104"/>
        <v>#N/A</v>
      </c>
      <c r="DG47" s="20" t="e">
        <f t="shared" si="104"/>
        <v>#N/A</v>
      </c>
      <c r="DH47" s="20" t="e">
        <f t="shared" si="104"/>
        <v>#N/A</v>
      </c>
      <c r="DI47" s="20" t="e">
        <f t="shared" si="104"/>
        <v>#N/A</v>
      </c>
      <c r="DJ47" s="20" t="e">
        <f t="shared" si="104"/>
        <v>#N/A</v>
      </c>
      <c r="DK47" s="20" t="e">
        <f t="shared" si="105"/>
        <v>#N/A</v>
      </c>
      <c r="DL47" s="20" t="e">
        <f t="shared" si="105"/>
        <v>#N/A</v>
      </c>
      <c r="DM47" s="20" t="e">
        <f t="shared" si="105"/>
        <v>#N/A</v>
      </c>
      <c r="DN47" s="20" t="e">
        <f t="shared" si="105"/>
        <v>#N/A</v>
      </c>
      <c r="DO47" s="20" t="e">
        <f t="shared" si="105"/>
        <v>#N/A</v>
      </c>
      <c r="DP47" s="20" t="e">
        <f t="shared" si="105"/>
        <v>#N/A</v>
      </c>
      <c r="DQ47" s="20" t="e">
        <f t="shared" si="105"/>
        <v>#N/A</v>
      </c>
    </row>
    <row r="48" spans="20:121" s="20" customFormat="1" x14ac:dyDescent="0.25">
      <c r="AF48" s="21"/>
      <c r="BC48" s="21"/>
      <c r="BD48" s="21"/>
      <c r="BE48" s="21"/>
      <c r="BR48" s="20">
        <v>37</v>
      </c>
      <c r="BS48" s="20" t="str">
        <f t="shared" si="100"/>
        <v/>
      </c>
      <c r="BT48" s="20" t="str">
        <f t="shared" si="100"/>
        <v/>
      </c>
      <c r="BU48" s="20" t="str">
        <f t="shared" si="100"/>
        <v/>
      </c>
      <c r="BV48" s="20" t="str">
        <f t="shared" si="100"/>
        <v/>
      </c>
      <c r="BW48" s="20" t="str">
        <f t="shared" si="100"/>
        <v/>
      </c>
      <c r="BX48" s="20" t="str">
        <f t="shared" si="100"/>
        <v/>
      </c>
      <c r="BY48" s="20" t="str">
        <f t="shared" si="100"/>
        <v/>
      </c>
      <c r="BZ48" s="20" t="str">
        <f t="shared" si="100"/>
        <v/>
      </c>
      <c r="CA48" s="20" t="str">
        <f t="shared" si="100"/>
        <v/>
      </c>
      <c r="CB48" s="20" t="str">
        <f t="shared" si="100"/>
        <v/>
      </c>
      <c r="CC48" s="20" t="str">
        <f t="shared" si="101"/>
        <v/>
      </c>
      <c r="CD48" s="20" t="str">
        <f t="shared" si="101"/>
        <v/>
      </c>
      <c r="CE48" s="20" t="str">
        <f t="shared" si="101"/>
        <v/>
      </c>
      <c r="CF48" s="20" t="str">
        <f t="shared" si="101"/>
        <v/>
      </c>
      <c r="CG48" s="20" t="str">
        <f t="shared" si="101"/>
        <v/>
      </c>
      <c r="CH48" s="20" t="str">
        <f t="shared" si="101"/>
        <v/>
      </c>
      <c r="CI48" s="20" t="str">
        <f t="shared" si="101"/>
        <v/>
      </c>
      <c r="CJ48" s="20" t="e">
        <f t="shared" si="102"/>
        <v>#N/A</v>
      </c>
      <c r="CK48" s="20" t="e">
        <f t="shared" si="102"/>
        <v>#N/A</v>
      </c>
      <c r="CL48" s="20" t="e">
        <f t="shared" si="102"/>
        <v>#N/A</v>
      </c>
      <c r="CM48" s="20" t="e">
        <f t="shared" si="102"/>
        <v>#N/A</v>
      </c>
      <c r="CN48" s="20" t="e">
        <f t="shared" si="102"/>
        <v>#N/A</v>
      </c>
      <c r="CO48" s="20" t="e">
        <f t="shared" si="102"/>
        <v>#N/A</v>
      </c>
      <c r="CP48" s="20" t="e">
        <f t="shared" si="102"/>
        <v>#N/A</v>
      </c>
      <c r="CQ48" s="20" t="e">
        <f t="shared" si="102"/>
        <v>#N/A</v>
      </c>
      <c r="CR48" s="20" t="e">
        <f t="shared" si="102"/>
        <v>#N/A</v>
      </c>
      <c r="CS48" s="20" t="e">
        <f t="shared" si="102"/>
        <v>#N/A</v>
      </c>
      <c r="CT48" s="20" t="e">
        <f t="shared" si="103"/>
        <v>#N/A</v>
      </c>
      <c r="CU48" s="20" t="e">
        <f t="shared" si="103"/>
        <v>#N/A</v>
      </c>
      <c r="CV48" s="20" t="e">
        <f t="shared" si="103"/>
        <v>#N/A</v>
      </c>
      <c r="CW48" s="20" t="e">
        <f t="shared" si="103"/>
        <v>#N/A</v>
      </c>
      <c r="CX48" s="20" t="e">
        <f t="shared" si="103"/>
        <v>#N/A</v>
      </c>
      <c r="CY48" s="20" t="e">
        <f t="shared" si="103"/>
        <v>#N/A</v>
      </c>
      <c r="CZ48" s="20" t="e">
        <f t="shared" si="103"/>
        <v>#N/A</v>
      </c>
      <c r="DA48" s="20" t="e">
        <f t="shared" si="104"/>
        <v>#N/A</v>
      </c>
      <c r="DB48" s="20" t="e">
        <f t="shared" si="104"/>
        <v>#N/A</v>
      </c>
      <c r="DC48" s="20" t="e">
        <f t="shared" si="104"/>
        <v>#N/A</v>
      </c>
      <c r="DD48" s="20" t="e">
        <f t="shared" si="104"/>
        <v>#N/A</v>
      </c>
      <c r="DE48" s="20" t="e">
        <f t="shared" si="104"/>
        <v>#N/A</v>
      </c>
      <c r="DF48" s="20" t="e">
        <f t="shared" si="104"/>
        <v>#N/A</v>
      </c>
      <c r="DG48" s="20" t="e">
        <f t="shared" si="104"/>
        <v>#N/A</v>
      </c>
      <c r="DH48" s="20" t="e">
        <f t="shared" si="104"/>
        <v>#N/A</v>
      </c>
      <c r="DI48" s="20" t="e">
        <f t="shared" si="104"/>
        <v>#N/A</v>
      </c>
      <c r="DJ48" s="20" t="e">
        <f t="shared" si="104"/>
        <v>#N/A</v>
      </c>
      <c r="DK48" s="20" t="e">
        <f t="shared" si="105"/>
        <v>#N/A</v>
      </c>
      <c r="DL48" s="20" t="e">
        <f t="shared" si="105"/>
        <v>#N/A</v>
      </c>
      <c r="DM48" s="20" t="e">
        <f t="shared" si="105"/>
        <v>#N/A</v>
      </c>
      <c r="DN48" s="20" t="e">
        <f t="shared" si="105"/>
        <v>#N/A</v>
      </c>
      <c r="DO48" s="20" t="e">
        <f t="shared" si="105"/>
        <v>#N/A</v>
      </c>
      <c r="DP48" s="20" t="e">
        <f t="shared" si="105"/>
        <v>#N/A</v>
      </c>
      <c r="DQ48" s="20" t="e">
        <f t="shared" si="105"/>
        <v>#N/A</v>
      </c>
    </row>
    <row r="49" spans="32:121" s="20" customFormat="1" x14ac:dyDescent="0.25">
      <c r="AF49" s="21"/>
      <c r="BC49" s="21"/>
      <c r="BD49" s="21"/>
      <c r="BE49" s="21"/>
      <c r="BR49" s="20">
        <v>38</v>
      </c>
      <c r="BS49" s="20" t="str">
        <f t="shared" si="100"/>
        <v/>
      </c>
      <c r="BT49" s="20" t="str">
        <f t="shared" si="100"/>
        <v/>
      </c>
      <c r="BU49" s="20" t="str">
        <f t="shared" si="100"/>
        <v/>
      </c>
      <c r="BV49" s="20" t="str">
        <f t="shared" si="100"/>
        <v/>
      </c>
      <c r="BW49" s="20" t="str">
        <f t="shared" si="100"/>
        <v/>
      </c>
      <c r="BX49" s="20" t="str">
        <f t="shared" si="100"/>
        <v/>
      </c>
      <c r="BY49" s="20" t="str">
        <f t="shared" si="100"/>
        <v/>
      </c>
      <c r="BZ49" s="20" t="str">
        <f t="shared" si="100"/>
        <v/>
      </c>
      <c r="CA49" s="20" t="str">
        <f t="shared" si="100"/>
        <v/>
      </c>
      <c r="CB49" s="20" t="str">
        <f t="shared" si="100"/>
        <v/>
      </c>
      <c r="CC49" s="20" t="str">
        <f t="shared" si="101"/>
        <v/>
      </c>
      <c r="CD49" s="20" t="str">
        <f t="shared" si="101"/>
        <v/>
      </c>
      <c r="CE49" s="20" t="str">
        <f t="shared" si="101"/>
        <v/>
      </c>
      <c r="CF49" s="20" t="str">
        <f t="shared" si="101"/>
        <v/>
      </c>
      <c r="CG49" s="20" t="str">
        <f t="shared" si="101"/>
        <v/>
      </c>
      <c r="CH49" s="20" t="str">
        <f t="shared" si="101"/>
        <v/>
      </c>
      <c r="CI49" s="20" t="str">
        <f t="shared" si="101"/>
        <v/>
      </c>
      <c r="CJ49" s="20" t="e">
        <f t="shared" si="102"/>
        <v>#N/A</v>
      </c>
      <c r="CK49" s="20" t="e">
        <f t="shared" si="102"/>
        <v>#N/A</v>
      </c>
      <c r="CL49" s="20" t="e">
        <f t="shared" si="102"/>
        <v>#N/A</v>
      </c>
      <c r="CM49" s="20" t="e">
        <f t="shared" si="102"/>
        <v>#N/A</v>
      </c>
      <c r="CN49" s="20" t="e">
        <f t="shared" si="102"/>
        <v>#N/A</v>
      </c>
      <c r="CO49" s="20" t="e">
        <f t="shared" si="102"/>
        <v>#N/A</v>
      </c>
      <c r="CP49" s="20" t="e">
        <f t="shared" si="102"/>
        <v>#N/A</v>
      </c>
      <c r="CQ49" s="20" t="e">
        <f t="shared" si="102"/>
        <v>#N/A</v>
      </c>
      <c r="CR49" s="20" t="e">
        <f t="shared" si="102"/>
        <v>#N/A</v>
      </c>
      <c r="CS49" s="20" t="e">
        <f t="shared" si="102"/>
        <v>#N/A</v>
      </c>
      <c r="CT49" s="20" t="e">
        <f t="shared" si="103"/>
        <v>#N/A</v>
      </c>
      <c r="CU49" s="20" t="e">
        <f t="shared" si="103"/>
        <v>#N/A</v>
      </c>
      <c r="CV49" s="20" t="e">
        <f t="shared" si="103"/>
        <v>#N/A</v>
      </c>
      <c r="CW49" s="20" t="e">
        <f t="shared" si="103"/>
        <v>#N/A</v>
      </c>
      <c r="CX49" s="20" t="e">
        <f t="shared" si="103"/>
        <v>#N/A</v>
      </c>
      <c r="CY49" s="20" t="e">
        <f t="shared" si="103"/>
        <v>#N/A</v>
      </c>
      <c r="CZ49" s="20" t="e">
        <f t="shared" si="103"/>
        <v>#N/A</v>
      </c>
      <c r="DA49" s="20" t="e">
        <f t="shared" si="104"/>
        <v>#N/A</v>
      </c>
      <c r="DB49" s="20" t="e">
        <f t="shared" si="104"/>
        <v>#N/A</v>
      </c>
      <c r="DC49" s="20" t="e">
        <f t="shared" si="104"/>
        <v>#N/A</v>
      </c>
      <c r="DD49" s="20" t="e">
        <f t="shared" si="104"/>
        <v>#N/A</v>
      </c>
      <c r="DE49" s="20" t="e">
        <f t="shared" si="104"/>
        <v>#N/A</v>
      </c>
      <c r="DF49" s="20" t="e">
        <f t="shared" si="104"/>
        <v>#N/A</v>
      </c>
      <c r="DG49" s="20" t="e">
        <f t="shared" si="104"/>
        <v>#N/A</v>
      </c>
      <c r="DH49" s="20" t="e">
        <f t="shared" si="104"/>
        <v>#N/A</v>
      </c>
      <c r="DI49" s="20" t="e">
        <f t="shared" si="104"/>
        <v>#N/A</v>
      </c>
      <c r="DJ49" s="20" t="e">
        <f t="shared" si="104"/>
        <v>#N/A</v>
      </c>
      <c r="DK49" s="20" t="e">
        <f t="shared" si="105"/>
        <v>#N/A</v>
      </c>
      <c r="DL49" s="20" t="e">
        <f t="shared" si="105"/>
        <v>#N/A</v>
      </c>
      <c r="DM49" s="20" t="e">
        <f t="shared" si="105"/>
        <v>#N/A</v>
      </c>
      <c r="DN49" s="20" t="e">
        <f t="shared" si="105"/>
        <v>#N/A</v>
      </c>
      <c r="DO49" s="20" t="e">
        <f t="shared" si="105"/>
        <v>#N/A</v>
      </c>
      <c r="DP49" s="20" t="e">
        <f t="shared" si="105"/>
        <v>#N/A</v>
      </c>
      <c r="DQ49" s="20" t="e">
        <f t="shared" si="105"/>
        <v>#N/A</v>
      </c>
    </row>
    <row r="50" spans="32:121" s="20" customFormat="1" x14ac:dyDescent="0.25">
      <c r="AF50" s="21"/>
      <c r="BC50" s="21"/>
      <c r="BD50" s="21"/>
      <c r="BE50" s="21"/>
      <c r="BR50" s="20">
        <v>39</v>
      </c>
      <c r="BS50" s="20" t="str">
        <f t="shared" si="100"/>
        <v/>
      </c>
      <c r="BT50" s="20" t="str">
        <f t="shared" si="100"/>
        <v/>
      </c>
      <c r="BU50" s="20" t="str">
        <f t="shared" si="100"/>
        <v/>
      </c>
      <c r="BV50" s="20" t="str">
        <f t="shared" si="100"/>
        <v/>
      </c>
      <c r="BW50" s="20" t="str">
        <f t="shared" si="100"/>
        <v/>
      </c>
      <c r="BX50" s="20" t="str">
        <f t="shared" si="100"/>
        <v/>
      </c>
      <c r="BY50" s="20" t="str">
        <f t="shared" si="100"/>
        <v/>
      </c>
      <c r="BZ50" s="20" t="str">
        <f t="shared" si="100"/>
        <v/>
      </c>
      <c r="CA50" s="20" t="str">
        <f t="shared" si="100"/>
        <v/>
      </c>
      <c r="CB50" s="20" t="str">
        <f t="shared" si="100"/>
        <v/>
      </c>
      <c r="CC50" s="20" t="str">
        <f t="shared" si="101"/>
        <v/>
      </c>
      <c r="CD50" s="20" t="str">
        <f t="shared" si="101"/>
        <v/>
      </c>
      <c r="CE50" s="20" t="str">
        <f t="shared" si="101"/>
        <v/>
      </c>
      <c r="CF50" s="20" t="str">
        <f t="shared" si="101"/>
        <v/>
      </c>
      <c r="CG50" s="20" t="str">
        <f t="shared" si="101"/>
        <v/>
      </c>
      <c r="CH50" s="20" t="str">
        <f t="shared" si="101"/>
        <v/>
      </c>
      <c r="CI50" s="20" t="str">
        <f t="shared" si="101"/>
        <v/>
      </c>
      <c r="CJ50" s="20" t="e">
        <f t="shared" si="102"/>
        <v>#N/A</v>
      </c>
      <c r="CK50" s="20" t="e">
        <f t="shared" si="102"/>
        <v>#N/A</v>
      </c>
      <c r="CL50" s="20" t="e">
        <f t="shared" si="102"/>
        <v>#N/A</v>
      </c>
      <c r="CM50" s="20" t="e">
        <f t="shared" si="102"/>
        <v>#N/A</v>
      </c>
      <c r="CN50" s="20" t="e">
        <f t="shared" si="102"/>
        <v>#N/A</v>
      </c>
      <c r="CO50" s="20" t="e">
        <f t="shared" si="102"/>
        <v>#N/A</v>
      </c>
      <c r="CP50" s="20" t="e">
        <f t="shared" si="102"/>
        <v>#N/A</v>
      </c>
      <c r="CQ50" s="20" t="e">
        <f t="shared" si="102"/>
        <v>#N/A</v>
      </c>
      <c r="CR50" s="20" t="e">
        <f t="shared" si="102"/>
        <v>#N/A</v>
      </c>
      <c r="CS50" s="20" t="e">
        <f t="shared" si="102"/>
        <v>#N/A</v>
      </c>
      <c r="CT50" s="20" t="e">
        <f t="shared" si="103"/>
        <v>#N/A</v>
      </c>
      <c r="CU50" s="20" t="e">
        <f t="shared" si="103"/>
        <v>#N/A</v>
      </c>
      <c r="CV50" s="20" t="e">
        <f t="shared" si="103"/>
        <v>#N/A</v>
      </c>
      <c r="CW50" s="20" t="e">
        <f t="shared" si="103"/>
        <v>#N/A</v>
      </c>
      <c r="CX50" s="20" t="e">
        <f t="shared" si="103"/>
        <v>#N/A</v>
      </c>
      <c r="CY50" s="20" t="e">
        <f t="shared" si="103"/>
        <v>#N/A</v>
      </c>
      <c r="CZ50" s="20" t="e">
        <f t="shared" si="103"/>
        <v>#N/A</v>
      </c>
      <c r="DA50" s="20" t="e">
        <f t="shared" si="104"/>
        <v>#N/A</v>
      </c>
      <c r="DB50" s="20" t="e">
        <f t="shared" si="104"/>
        <v>#N/A</v>
      </c>
      <c r="DC50" s="20" t="e">
        <f t="shared" si="104"/>
        <v>#N/A</v>
      </c>
      <c r="DD50" s="20" t="e">
        <f t="shared" si="104"/>
        <v>#N/A</v>
      </c>
      <c r="DE50" s="20" t="e">
        <f t="shared" si="104"/>
        <v>#N/A</v>
      </c>
      <c r="DF50" s="20" t="e">
        <f t="shared" si="104"/>
        <v>#N/A</v>
      </c>
      <c r="DG50" s="20" t="e">
        <f t="shared" si="104"/>
        <v>#N/A</v>
      </c>
      <c r="DH50" s="20" t="e">
        <f t="shared" si="104"/>
        <v>#N/A</v>
      </c>
      <c r="DI50" s="20" t="e">
        <f t="shared" si="104"/>
        <v>#N/A</v>
      </c>
      <c r="DJ50" s="20" t="e">
        <f t="shared" si="104"/>
        <v>#N/A</v>
      </c>
      <c r="DK50" s="20" t="e">
        <f t="shared" si="105"/>
        <v>#N/A</v>
      </c>
      <c r="DL50" s="20" t="e">
        <f t="shared" si="105"/>
        <v>#N/A</v>
      </c>
      <c r="DM50" s="20" t="e">
        <f t="shared" si="105"/>
        <v>#N/A</v>
      </c>
      <c r="DN50" s="20" t="e">
        <f t="shared" si="105"/>
        <v>#N/A</v>
      </c>
      <c r="DO50" s="20" t="e">
        <f t="shared" si="105"/>
        <v>#N/A</v>
      </c>
      <c r="DP50" s="20" t="e">
        <f t="shared" si="105"/>
        <v>#N/A</v>
      </c>
      <c r="DQ50" s="20" t="e">
        <f t="shared" si="105"/>
        <v>#N/A</v>
      </c>
    </row>
    <row r="51" spans="32:121" s="20" customFormat="1" x14ac:dyDescent="0.25">
      <c r="AF51" s="21"/>
      <c r="BC51" s="21"/>
      <c r="BD51" s="21"/>
      <c r="BE51" s="21"/>
      <c r="BR51" s="20">
        <v>40</v>
      </c>
      <c r="BS51" s="20" t="str">
        <f t="shared" si="100"/>
        <v/>
      </c>
      <c r="BT51" s="20" t="str">
        <f t="shared" si="100"/>
        <v/>
      </c>
      <c r="BU51" s="20" t="str">
        <f t="shared" si="100"/>
        <v/>
      </c>
      <c r="BV51" s="20" t="str">
        <f t="shared" si="100"/>
        <v/>
      </c>
      <c r="BW51" s="20" t="str">
        <f t="shared" si="100"/>
        <v/>
      </c>
      <c r="BX51" s="20" t="str">
        <f t="shared" si="100"/>
        <v/>
      </c>
      <c r="BY51" s="20" t="str">
        <f t="shared" si="100"/>
        <v/>
      </c>
      <c r="BZ51" s="20" t="str">
        <f t="shared" si="100"/>
        <v/>
      </c>
      <c r="CA51" s="20" t="str">
        <f t="shared" si="100"/>
        <v/>
      </c>
      <c r="CB51" s="20" t="str">
        <f t="shared" si="100"/>
        <v/>
      </c>
      <c r="CC51" s="20" t="str">
        <f t="shared" si="101"/>
        <v/>
      </c>
      <c r="CD51" s="20" t="str">
        <f t="shared" si="101"/>
        <v/>
      </c>
      <c r="CE51" s="20" t="str">
        <f t="shared" si="101"/>
        <v/>
      </c>
      <c r="CF51" s="20" t="str">
        <f t="shared" si="101"/>
        <v/>
      </c>
      <c r="CG51" s="20" t="str">
        <f t="shared" si="101"/>
        <v/>
      </c>
      <c r="CH51" s="20" t="str">
        <f t="shared" si="101"/>
        <v/>
      </c>
      <c r="CI51" s="20" t="str">
        <f t="shared" si="101"/>
        <v/>
      </c>
      <c r="CJ51" s="20" t="e">
        <f t="shared" si="102"/>
        <v>#N/A</v>
      </c>
      <c r="CK51" s="20" t="e">
        <f t="shared" si="102"/>
        <v>#N/A</v>
      </c>
      <c r="CL51" s="20" t="e">
        <f t="shared" si="102"/>
        <v>#N/A</v>
      </c>
      <c r="CM51" s="20" t="e">
        <f t="shared" si="102"/>
        <v>#N/A</v>
      </c>
      <c r="CN51" s="20" t="e">
        <f t="shared" si="102"/>
        <v>#N/A</v>
      </c>
      <c r="CO51" s="20" t="e">
        <f t="shared" si="102"/>
        <v>#N/A</v>
      </c>
      <c r="CP51" s="20" t="e">
        <f t="shared" si="102"/>
        <v>#N/A</v>
      </c>
      <c r="CQ51" s="20" t="e">
        <f t="shared" si="102"/>
        <v>#N/A</v>
      </c>
      <c r="CR51" s="20" t="e">
        <f t="shared" si="102"/>
        <v>#N/A</v>
      </c>
      <c r="CS51" s="20" t="e">
        <f t="shared" si="102"/>
        <v>#N/A</v>
      </c>
      <c r="CT51" s="20" t="e">
        <f t="shared" si="103"/>
        <v>#N/A</v>
      </c>
      <c r="CU51" s="20" t="e">
        <f t="shared" si="103"/>
        <v>#N/A</v>
      </c>
      <c r="CV51" s="20" t="e">
        <f t="shared" si="103"/>
        <v>#N/A</v>
      </c>
      <c r="CW51" s="20" t="e">
        <f t="shared" si="103"/>
        <v>#N/A</v>
      </c>
      <c r="CX51" s="20" t="e">
        <f t="shared" si="103"/>
        <v>#N/A</v>
      </c>
      <c r="CY51" s="20" t="e">
        <f t="shared" si="103"/>
        <v>#N/A</v>
      </c>
      <c r="CZ51" s="20" t="e">
        <f t="shared" si="103"/>
        <v>#N/A</v>
      </c>
      <c r="DA51" s="20" t="e">
        <f t="shared" si="104"/>
        <v>#N/A</v>
      </c>
      <c r="DB51" s="20" t="e">
        <f t="shared" si="104"/>
        <v>#N/A</v>
      </c>
      <c r="DC51" s="20" t="e">
        <f t="shared" si="104"/>
        <v>#N/A</v>
      </c>
      <c r="DD51" s="20" t="e">
        <f t="shared" si="104"/>
        <v>#N/A</v>
      </c>
      <c r="DE51" s="20" t="e">
        <f t="shared" si="104"/>
        <v>#N/A</v>
      </c>
      <c r="DF51" s="20" t="e">
        <f t="shared" si="104"/>
        <v>#N/A</v>
      </c>
      <c r="DG51" s="20" t="e">
        <f t="shared" si="104"/>
        <v>#N/A</v>
      </c>
      <c r="DH51" s="20" t="e">
        <f t="shared" si="104"/>
        <v>#N/A</v>
      </c>
      <c r="DI51" s="20" t="e">
        <f t="shared" si="104"/>
        <v>#N/A</v>
      </c>
      <c r="DJ51" s="20" t="e">
        <f t="shared" si="104"/>
        <v>#N/A</v>
      </c>
      <c r="DK51" s="20" t="e">
        <f t="shared" si="105"/>
        <v>#N/A</v>
      </c>
      <c r="DL51" s="20" t="e">
        <f t="shared" si="105"/>
        <v>#N/A</v>
      </c>
      <c r="DM51" s="20" t="e">
        <f t="shared" si="105"/>
        <v>#N/A</v>
      </c>
      <c r="DN51" s="20" t="e">
        <f t="shared" si="105"/>
        <v>#N/A</v>
      </c>
      <c r="DO51" s="20" t="e">
        <f t="shared" si="105"/>
        <v>#N/A</v>
      </c>
      <c r="DP51" s="20" t="e">
        <f t="shared" si="105"/>
        <v>#N/A</v>
      </c>
      <c r="DQ51" s="20" t="e">
        <f t="shared" si="105"/>
        <v>#N/A</v>
      </c>
    </row>
    <row r="52" spans="32:121" s="20" customFormat="1" x14ac:dyDescent="0.25">
      <c r="AF52" s="21"/>
      <c r="BC52" s="21"/>
      <c r="BD52" s="21"/>
      <c r="BE52" s="21"/>
      <c r="BR52" s="20">
        <v>41</v>
      </c>
      <c r="BS52" s="20" t="str">
        <f t="shared" si="100"/>
        <v/>
      </c>
      <c r="BT52" s="20" t="str">
        <f t="shared" si="100"/>
        <v/>
      </c>
      <c r="BU52" s="20" t="str">
        <f t="shared" si="100"/>
        <v/>
      </c>
      <c r="BV52" s="20" t="str">
        <f t="shared" si="100"/>
        <v/>
      </c>
      <c r="BW52" s="20" t="str">
        <f t="shared" si="100"/>
        <v/>
      </c>
      <c r="BX52" s="20" t="str">
        <f t="shared" si="100"/>
        <v/>
      </c>
      <c r="BY52" s="20" t="str">
        <f t="shared" si="100"/>
        <v/>
      </c>
      <c r="BZ52" s="20" t="str">
        <f t="shared" si="100"/>
        <v/>
      </c>
      <c r="CA52" s="20" t="str">
        <f t="shared" si="100"/>
        <v/>
      </c>
      <c r="CB52" s="20" t="str">
        <f t="shared" si="100"/>
        <v/>
      </c>
      <c r="CC52" s="20" t="str">
        <f t="shared" si="101"/>
        <v/>
      </c>
      <c r="CD52" s="20" t="str">
        <f t="shared" si="101"/>
        <v/>
      </c>
      <c r="CE52" s="20" t="str">
        <f t="shared" si="101"/>
        <v/>
      </c>
      <c r="CF52" s="20" t="str">
        <f t="shared" si="101"/>
        <v/>
      </c>
      <c r="CG52" s="20" t="str">
        <f t="shared" si="101"/>
        <v/>
      </c>
      <c r="CH52" s="20" t="str">
        <f t="shared" si="101"/>
        <v/>
      </c>
      <c r="CI52" s="20" t="str">
        <f t="shared" si="101"/>
        <v/>
      </c>
      <c r="CJ52" s="20" t="e">
        <f t="shared" si="102"/>
        <v>#N/A</v>
      </c>
      <c r="CK52" s="20" t="e">
        <f t="shared" si="102"/>
        <v>#N/A</v>
      </c>
      <c r="CL52" s="20" t="e">
        <f t="shared" si="102"/>
        <v>#N/A</v>
      </c>
      <c r="CM52" s="20" t="e">
        <f t="shared" si="102"/>
        <v>#N/A</v>
      </c>
      <c r="CN52" s="20" t="e">
        <f t="shared" si="102"/>
        <v>#N/A</v>
      </c>
      <c r="CO52" s="20" t="e">
        <f t="shared" si="102"/>
        <v>#N/A</v>
      </c>
      <c r="CP52" s="20" t="e">
        <f t="shared" si="102"/>
        <v>#N/A</v>
      </c>
      <c r="CQ52" s="20" t="e">
        <f t="shared" si="102"/>
        <v>#N/A</v>
      </c>
      <c r="CR52" s="20" t="e">
        <f t="shared" si="102"/>
        <v>#N/A</v>
      </c>
      <c r="CS52" s="20" t="e">
        <f t="shared" si="102"/>
        <v>#N/A</v>
      </c>
      <c r="CT52" s="20" t="e">
        <f t="shared" si="103"/>
        <v>#N/A</v>
      </c>
      <c r="CU52" s="20" t="e">
        <f t="shared" si="103"/>
        <v>#N/A</v>
      </c>
      <c r="CV52" s="20" t="e">
        <f t="shared" si="103"/>
        <v>#N/A</v>
      </c>
      <c r="CW52" s="20" t="e">
        <f t="shared" si="103"/>
        <v>#N/A</v>
      </c>
      <c r="CX52" s="20" t="e">
        <f t="shared" si="103"/>
        <v>#N/A</v>
      </c>
      <c r="CY52" s="20" t="e">
        <f t="shared" si="103"/>
        <v>#N/A</v>
      </c>
      <c r="CZ52" s="20" t="e">
        <f t="shared" si="103"/>
        <v>#N/A</v>
      </c>
      <c r="DA52" s="20" t="e">
        <f t="shared" si="104"/>
        <v>#N/A</v>
      </c>
      <c r="DB52" s="20" t="e">
        <f t="shared" si="104"/>
        <v>#N/A</v>
      </c>
      <c r="DC52" s="20" t="e">
        <f t="shared" si="104"/>
        <v>#N/A</v>
      </c>
      <c r="DD52" s="20" t="e">
        <f t="shared" si="104"/>
        <v>#N/A</v>
      </c>
      <c r="DE52" s="20" t="e">
        <f t="shared" si="104"/>
        <v>#N/A</v>
      </c>
      <c r="DF52" s="20" t="e">
        <f t="shared" si="104"/>
        <v>#N/A</v>
      </c>
      <c r="DG52" s="20" t="e">
        <f t="shared" si="104"/>
        <v>#N/A</v>
      </c>
      <c r="DH52" s="20" t="e">
        <f t="shared" si="104"/>
        <v>#N/A</v>
      </c>
      <c r="DI52" s="20" t="e">
        <f t="shared" si="104"/>
        <v>#N/A</v>
      </c>
      <c r="DJ52" s="20" t="e">
        <f t="shared" si="104"/>
        <v>#N/A</v>
      </c>
      <c r="DK52" s="20" t="e">
        <f t="shared" si="105"/>
        <v>#N/A</v>
      </c>
      <c r="DL52" s="20" t="e">
        <f t="shared" si="105"/>
        <v>#N/A</v>
      </c>
      <c r="DM52" s="20" t="e">
        <f t="shared" si="105"/>
        <v>#N/A</v>
      </c>
      <c r="DN52" s="20" t="e">
        <f t="shared" si="105"/>
        <v>#N/A</v>
      </c>
      <c r="DO52" s="20" t="e">
        <f t="shared" si="105"/>
        <v>#N/A</v>
      </c>
      <c r="DP52" s="20" t="e">
        <f t="shared" si="105"/>
        <v>#N/A</v>
      </c>
      <c r="DQ52" s="20" t="e">
        <f t="shared" si="105"/>
        <v>#N/A</v>
      </c>
    </row>
    <row r="53" spans="32:121" s="20" customFormat="1" x14ac:dyDescent="0.25">
      <c r="AF53" s="21"/>
      <c r="BC53" s="21"/>
      <c r="BD53" s="21"/>
      <c r="BE53" s="21"/>
      <c r="BR53" s="20">
        <v>42</v>
      </c>
      <c r="BS53" s="20" t="str">
        <f t="shared" ref="BS53:CH61" si="106">IF(HLOOKUP(BS$4,$BL$122:$BO$172,$BR53+1,FALSE)="","",HLOOKUP(BS$4,$BL$122:$BO$172,$BR53+1,FALSE))</f>
        <v/>
      </c>
      <c r="BT53" s="20" t="str">
        <f t="shared" si="106"/>
        <v/>
      </c>
      <c r="BU53" s="20" t="str">
        <f t="shared" si="106"/>
        <v/>
      </c>
      <c r="BV53" s="20" t="str">
        <f t="shared" si="106"/>
        <v/>
      </c>
      <c r="BW53" s="20" t="str">
        <f t="shared" si="106"/>
        <v/>
      </c>
      <c r="BX53" s="20" t="str">
        <f t="shared" si="106"/>
        <v/>
      </c>
      <c r="BY53" s="20" t="str">
        <f t="shared" si="106"/>
        <v/>
      </c>
      <c r="BZ53" s="20" t="str">
        <f t="shared" si="106"/>
        <v/>
      </c>
      <c r="CA53" s="20" t="str">
        <f t="shared" si="106"/>
        <v/>
      </c>
      <c r="CB53" s="20" t="str">
        <f t="shared" si="106"/>
        <v/>
      </c>
      <c r="CC53" s="20" t="str">
        <f t="shared" si="106"/>
        <v/>
      </c>
      <c r="CD53" s="20" t="str">
        <f t="shared" si="106"/>
        <v/>
      </c>
      <c r="CE53" s="20" t="str">
        <f t="shared" si="106"/>
        <v/>
      </c>
      <c r="CF53" s="20" t="str">
        <f t="shared" si="106"/>
        <v/>
      </c>
      <c r="CG53" s="20" t="str">
        <f t="shared" si="106"/>
        <v/>
      </c>
      <c r="CH53" s="20" t="str">
        <f t="shared" si="106"/>
        <v/>
      </c>
    </row>
    <row r="54" spans="32:121" s="20" customFormat="1" x14ac:dyDescent="0.25">
      <c r="AF54" s="21"/>
      <c r="BC54" s="21"/>
      <c r="BD54" s="21"/>
      <c r="BE54" s="21"/>
      <c r="BR54" s="20">
        <v>43</v>
      </c>
      <c r="BS54" s="20" t="str">
        <f t="shared" si="106"/>
        <v/>
      </c>
      <c r="BT54" s="20" t="str">
        <f t="shared" si="106"/>
        <v/>
      </c>
      <c r="BU54" s="20" t="str">
        <f t="shared" si="106"/>
        <v/>
      </c>
      <c r="BV54" s="20" t="str">
        <f t="shared" si="106"/>
        <v/>
      </c>
      <c r="BW54" s="20" t="str">
        <f t="shared" si="106"/>
        <v/>
      </c>
      <c r="BX54" s="20" t="str">
        <f t="shared" si="106"/>
        <v/>
      </c>
      <c r="BY54" s="20" t="str">
        <f t="shared" si="106"/>
        <v/>
      </c>
      <c r="BZ54" s="20" t="str">
        <f t="shared" si="106"/>
        <v/>
      </c>
      <c r="CA54" s="20" t="str">
        <f t="shared" si="106"/>
        <v/>
      </c>
      <c r="CB54" s="20" t="str">
        <f t="shared" si="106"/>
        <v/>
      </c>
      <c r="CC54" s="20" t="str">
        <f t="shared" si="106"/>
        <v/>
      </c>
      <c r="CD54" s="20" t="str">
        <f t="shared" si="106"/>
        <v/>
      </c>
      <c r="CE54" s="20" t="str">
        <f t="shared" si="106"/>
        <v/>
      </c>
      <c r="CF54" s="20" t="str">
        <f t="shared" si="106"/>
        <v/>
      </c>
      <c r="CG54" s="20" t="str">
        <f t="shared" si="106"/>
        <v/>
      </c>
      <c r="CH54" s="20" t="str">
        <f t="shared" si="106"/>
        <v/>
      </c>
    </row>
    <row r="55" spans="32:121" s="20" customFormat="1" x14ac:dyDescent="0.25">
      <c r="AF55" s="21"/>
      <c r="BC55" s="21"/>
      <c r="BD55" s="21"/>
      <c r="BE55" s="21"/>
      <c r="BR55" s="20">
        <v>44</v>
      </c>
      <c r="BS55" s="20" t="str">
        <f t="shared" si="106"/>
        <v/>
      </c>
      <c r="BT55" s="20" t="str">
        <f t="shared" si="106"/>
        <v/>
      </c>
      <c r="BU55" s="20" t="str">
        <f t="shared" si="106"/>
        <v/>
      </c>
      <c r="BV55" s="20" t="str">
        <f t="shared" si="106"/>
        <v/>
      </c>
      <c r="BW55" s="20" t="str">
        <f t="shared" si="106"/>
        <v/>
      </c>
      <c r="BX55" s="20" t="str">
        <f t="shared" si="106"/>
        <v/>
      </c>
      <c r="BY55" s="20" t="str">
        <f t="shared" si="106"/>
        <v/>
      </c>
      <c r="BZ55" s="20" t="str">
        <f t="shared" si="106"/>
        <v/>
      </c>
      <c r="CA55" s="20" t="str">
        <f t="shared" si="106"/>
        <v/>
      </c>
      <c r="CB55" s="20" t="str">
        <f t="shared" si="106"/>
        <v/>
      </c>
      <c r="CC55" s="20" t="str">
        <f t="shared" si="106"/>
        <v/>
      </c>
      <c r="CD55" s="20" t="str">
        <f t="shared" si="106"/>
        <v/>
      </c>
      <c r="CE55" s="20" t="str">
        <f t="shared" si="106"/>
        <v/>
      </c>
      <c r="CF55" s="20" t="str">
        <f t="shared" si="106"/>
        <v/>
      </c>
      <c r="CG55" s="20" t="str">
        <f t="shared" si="106"/>
        <v/>
      </c>
      <c r="CH55" s="20" t="str">
        <f t="shared" si="106"/>
        <v/>
      </c>
    </row>
    <row r="56" spans="32:121" s="20" customFormat="1" x14ac:dyDescent="0.25">
      <c r="AF56" s="21"/>
      <c r="BC56" s="21"/>
      <c r="BD56" s="21"/>
      <c r="BE56" s="21"/>
      <c r="BR56" s="20">
        <v>45</v>
      </c>
      <c r="BS56" s="20" t="str">
        <f t="shared" si="106"/>
        <v/>
      </c>
      <c r="BT56" s="20" t="str">
        <f t="shared" si="106"/>
        <v/>
      </c>
      <c r="BU56" s="20" t="str">
        <f t="shared" si="106"/>
        <v/>
      </c>
      <c r="BV56" s="20" t="str">
        <f t="shared" si="106"/>
        <v/>
      </c>
      <c r="BW56" s="20" t="str">
        <f t="shared" si="106"/>
        <v/>
      </c>
      <c r="BX56" s="20" t="str">
        <f t="shared" si="106"/>
        <v/>
      </c>
      <c r="BY56" s="20" t="str">
        <f t="shared" si="106"/>
        <v/>
      </c>
      <c r="BZ56" s="20" t="str">
        <f t="shared" si="106"/>
        <v/>
      </c>
      <c r="CA56" s="20" t="str">
        <f t="shared" si="106"/>
        <v/>
      </c>
      <c r="CB56" s="20" t="str">
        <f t="shared" si="106"/>
        <v/>
      </c>
      <c r="CC56" s="20" t="str">
        <f t="shared" si="106"/>
        <v/>
      </c>
      <c r="CD56" s="20" t="str">
        <f t="shared" si="106"/>
        <v/>
      </c>
      <c r="CE56" s="20" t="str">
        <f t="shared" si="106"/>
        <v/>
      </c>
      <c r="CF56" s="20" t="str">
        <f t="shared" si="106"/>
        <v/>
      </c>
      <c r="CG56" s="20" t="str">
        <f t="shared" si="106"/>
        <v/>
      </c>
      <c r="CH56" s="20" t="str">
        <f t="shared" si="106"/>
        <v/>
      </c>
    </row>
    <row r="57" spans="32:121" s="20" customFormat="1" x14ac:dyDescent="0.25">
      <c r="AF57" s="21"/>
      <c r="BC57" s="21"/>
      <c r="BD57" s="21"/>
      <c r="BE57" s="21"/>
      <c r="BR57" s="20">
        <v>46</v>
      </c>
      <c r="BS57" s="20" t="str">
        <f t="shared" si="106"/>
        <v/>
      </c>
      <c r="BT57" s="20" t="str">
        <f t="shared" si="106"/>
        <v/>
      </c>
      <c r="BU57" s="20" t="str">
        <f t="shared" si="106"/>
        <v/>
      </c>
      <c r="BV57" s="20" t="str">
        <f t="shared" si="106"/>
        <v/>
      </c>
      <c r="BW57" s="20" t="str">
        <f t="shared" si="106"/>
        <v/>
      </c>
      <c r="BX57" s="20" t="str">
        <f t="shared" si="106"/>
        <v/>
      </c>
      <c r="BY57" s="20" t="str">
        <f t="shared" si="106"/>
        <v/>
      </c>
      <c r="BZ57" s="20" t="str">
        <f t="shared" si="106"/>
        <v/>
      </c>
      <c r="CA57" s="20" t="str">
        <f t="shared" si="106"/>
        <v/>
      </c>
      <c r="CB57" s="20" t="str">
        <f t="shared" si="106"/>
        <v/>
      </c>
      <c r="CC57" s="20" t="str">
        <f t="shared" si="106"/>
        <v/>
      </c>
      <c r="CD57" s="20" t="str">
        <f t="shared" si="106"/>
        <v/>
      </c>
      <c r="CE57" s="20" t="str">
        <f t="shared" si="106"/>
        <v/>
      </c>
      <c r="CF57" s="20" t="str">
        <f t="shared" si="106"/>
        <v/>
      </c>
      <c r="CG57" s="20" t="str">
        <f t="shared" si="106"/>
        <v/>
      </c>
      <c r="CH57" s="20" t="str">
        <f t="shared" si="106"/>
        <v/>
      </c>
    </row>
    <row r="58" spans="32:121" s="20" customFormat="1" x14ac:dyDescent="0.25">
      <c r="AF58" s="21"/>
      <c r="BC58" s="21"/>
      <c r="BD58" s="21"/>
      <c r="BE58" s="21"/>
      <c r="BR58" s="20">
        <v>47</v>
      </c>
      <c r="BS58" s="20" t="str">
        <f t="shared" si="106"/>
        <v/>
      </c>
      <c r="BT58" s="20" t="str">
        <f t="shared" si="106"/>
        <v/>
      </c>
      <c r="BU58" s="20" t="str">
        <f t="shared" si="106"/>
        <v/>
      </c>
      <c r="BV58" s="20" t="str">
        <f t="shared" si="106"/>
        <v/>
      </c>
      <c r="BW58" s="20" t="str">
        <f t="shared" si="106"/>
        <v/>
      </c>
      <c r="BX58" s="20" t="str">
        <f t="shared" si="106"/>
        <v/>
      </c>
      <c r="BY58" s="20" t="str">
        <f t="shared" si="106"/>
        <v/>
      </c>
      <c r="BZ58" s="20" t="str">
        <f t="shared" si="106"/>
        <v/>
      </c>
      <c r="CA58" s="20" t="str">
        <f t="shared" si="106"/>
        <v/>
      </c>
      <c r="CB58" s="20" t="str">
        <f t="shared" si="106"/>
        <v/>
      </c>
      <c r="CC58" s="20" t="str">
        <f t="shared" si="106"/>
        <v/>
      </c>
      <c r="CD58" s="20" t="str">
        <f t="shared" si="106"/>
        <v/>
      </c>
      <c r="CE58" s="20" t="str">
        <f t="shared" si="106"/>
        <v/>
      </c>
      <c r="CF58" s="20" t="str">
        <f t="shared" si="106"/>
        <v/>
      </c>
      <c r="CG58" s="20" t="str">
        <f t="shared" si="106"/>
        <v/>
      </c>
      <c r="CH58" s="20" t="str">
        <f t="shared" si="106"/>
        <v/>
      </c>
    </row>
    <row r="59" spans="32:121" s="20" customFormat="1" x14ac:dyDescent="0.25">
      <c r="AF59" s="21"/>
      <c r="BC59" s="21"/>
      <c r="BD59" s="21"/>
      <c r="BE59" s="21"/>
      <c r="BR59" s="20">
        <v>48</v>
      </c>
      <c r="BS59" s="20" t="str">
        <f t="shared" si="106"/>
        <v/>
      </c>
      <c r="BT59" s="20" t="str">
        <f t="shared" si="106"/>
        <v/>
      </c>
      <c r="BU59" s="20" t="str">
        <f t="shared" si="106"/>
        <v/>
      </c>
      <c r="BV59" s="20" t="str">
        <f t="shared" si="106"/>
        <v/>
      </c>
      <c r="BW59" s="20" t="str">
        <f t="shared" si="106"/>
        <v/>
      </c>
      <c r="BX59" s="20" t="str">
        <f t="shared" si="106"/>
        <v/>
      </c>
      <c r="BY59" s="20" t="str">
        <f t="shared" si="106"/>
        <v/>
      </c>
      <c r="BZ59" s="20" t="str">
        <f t="shared" si="106"/>
        <v/>
      </c>
      <c r="CA59" s="20" t="str">
        <f t="shared" si="106"/>
        <v/>
      </c>
      <c r="CB59" s="20" t="str">
        <f t="shared" si="106"/>
        <v/>
      </c>
      <c r="CC59" s="20" t="str">
        <f t="shared" si="106"/>
        <v/>
      </c>
      <c r="CD59" s="20" t="str">
        <f t="shared" si="106"/>
        <v/>
      </c>
      <c r="CE59" s="20" t="str">
        <f t="shared" si="106"/>
        <v/>
      </c>
      <c r="CF59" s="20" t="str">
        <f t="shared" si="106"/>
        <v/>
      </c>
      <c r="CG59" s="20" t="str">
        <f t="shared" si="106"/>
        <v/>
      </c>
      <c r="CH59" s="20" t="str">
        <f t="shared" si="106"/>
        <v/>
      </c>
    </row>
    <row r="60" spans="32:121" s="20" customFormat="1" x14ac:dyDescent="0.25">
      <c r="AF60" s="21"/>
      <c r="BC60" s="21"/>
      <c r="BD60" s="21"/>
      <c r="BE60" s="21"/>
      <c r="BR60" s="20">
        <v>49</v>
      </c>
      <c r="BS60" s="20" t="str">
        <f t="shared" si="106"/>
        <v/>
      </c>
      <c r="BT60" s="20" t="str">
        <f t="shared" si="106"/>
        <v/>
      </c>
      <c r="BU60" s="20" t="str">
        <f t="shared" si="106"/>
        <v/>
      </c>
      <c r="BV60" s="20" t="str">
        <f t="shared" si="106"/>
        <v/>
      </c>
      <c r="BW60" s="20" t="str">
        <f t="shared" si="106"/>
        <v/>
      </c>
      <c r="BX60" s="20" t="str">
        <f t="shared" si="106"/>
        <v/>
      </c>
      <c r="BY60" s="20" t="str">
        <f t="shared" si="106"/>
        <v/>
      </c>
      <c r="BZ60" s="20" t="str">
        <f t="shared" si="106"/>
        <v/>
      </c>
      <c r="CA60" s="20" t="str">
        <f t="shared" si="106"/>
        <v/>
      </c>
      <c r="CB60" s="20" t="str">
        <f t="shared" si="106"/>
        <v/>
      </c>
      <c r="CC60" s="20" t="str">
        <f t="shared" si="106"/>
        <v/>
      </c>
      <c r="CD60" s="20" t="str">
        <f t="shared" si="106"/>
        <v/>
      </c>
      <c r="CE60" s="20" t="str">
        <f t="shared" si="106"/>
        <v/>
      </c>
      <c r="CF60" s="20" t="str">
        <f t="shared" si="106"/>
        <v/>
      </c>
      <c r="CG60" s="20" t="str">
        <f t="shared" si="106"/>
        <v/>
      </c>
      <c r="CH60" s="20" t="str">
        <f t="shared" si="106"/>
        <v/>
      </c>
    </row>
    <row r="61" spans="32:121" s="20" customFormat="1" x14ac:dyDescent="0.25">
      <c r="AF61" s="21"/>
      <c r="BC61" s="21"/>
      <c r="BD61" s="21"/>
      <c r="BE61" s="21"/>
      <c r="BR61" s="20">
        <v>50</v>
      </c>
      <c r="BS61" s="20" t="str">
        <f t="shared" si="106"/>
        <v/>
      </c>
      <c r="BT61" s="20" t="str">
        <f t="shared" si="106"/>
        <v/>
      </c>
      <c r="BU61" s="20" t="str">
        <f t="shared" si="106"/>
        <v/>
      </c>
      <c r="BV61" s="20" t="str">
        <f t="shared" si="106"/>
        <v/>
      </c>
      <c r="BW61" s="20" t="str">
        <f t="shared" si="106"/>
        <v/>
      </c>
      <c r="BX61" s="20" t="str">
        <f t="shared" si="106"/>
        <v/>
      </c>
      <c r="BY61" s="20" t="str">
        <f t="shared" si="106"/>
        <v/>
      </c>
      <c r="BZ61" s="20" t="str">
        <f t="shared" si="106"/>
        <v/>
      </c>
      <c r="CA61" s="20" t="str">
        <f t="shared" si="106"/>
        <v/>
      </c>
      <c r="CB61" s="20" t="str">
        <f t="shared" si="106"/>
        <v/>
      </c>
      <c r="CC61" s="20" t="str">
        <f t="shared" si="106"/>
        <v/>
      </c>
      <c r="CD61" s="20" t="str">
        <f t="shared" si="106"/>
        <v/>
      </c>
      <c r="CE61" s="20" t="str">
        <f t="shared" si="106"/>
        <v/>
      </c>
      <c r="CF61" s="20" t="str">
        <f t="shared" si="106"/>
        <v/>
      </c>
      <c r="CG61" s="20" t="str">
        <f t="shared" si="106"/>
        <v/>
      </c>
      <c r="CH61" s="20" t="str">
        <f t="shared" si="106"/>
        <v/>
      </c>
    </row>
    <row r="62" spans="32:121" s="20" customFormat="1" x14ac:dyDescent="0.25">
      <c r="AF62" s="21"/>
      <c r="BC62" s="21"/>
      <c r="BD62" s="21"/>
      <c r="BE62" s="21"/>
    </row>
    <row r="63" spans="32:121" s="20" customFormat="1" x14ac:dyDescent="0.25">
      <c r="AF63" s="21"/>
      <c r="BC63" s="21"/>
      <c r="BD63" s="21"/>
      <c r="BE63" s="21"/>
    </row>
    <row r="64" spans="32:121" s="20" customFormat="1" x14ac:dyDescent="0.25">
      <c r="AF64" s="21"/>
      <c r="BC64" s="21"/>
      <c r="BD64" s="21"/>
      <c r="BE64" s="21"/>
    </row>
    <row r="65" spans="32:57" s="20" customFormat="1" x14ac:dyDescent="0.25">
      <c r="AF65" s="21"/>
      <c r="BC65" s="21"/>
      <c r="BD65" s="21"/>
      <c r="BE65" s="21"/>
    </row>
    <row r="66" spans="32:57" s="20" customFormat="1" x14ac:dyDescent="0.25">
      <c r="AF66" s="21"/>
      <c r="BC66" s="21"/>
      <c r="BD66" s="21"/>
      <c r="BE66" s="21"/>
    </row>
    <row r="67" spans="32:57" s="20" customFormat="1" x14ac:dyDescent="0.25">
      <c r="AF67" s="21"/>
      <c r="BC67" s="21"/>
      <c r="BD67" s="21"/>
      <c r="BE67" s="21"/>
    </row>
    <row r="68" spans="32:57" s="20" customFormat="1" x14ac:dyDescent="0.25">
      <c r="AF68" s="21"/>
      <c r="BC68" s="21"/>
      <c r="BD68" s="21"/>
      <c r="BE68" s="21"/>
    </row>
    <row r="69" spans="32:57" s="20" customFormat="1" x14ac:dyDescent="0.25">
      <c r="AF69" s="21"/>
      <c r="BC69" s="21"/>
      <c r="BD69" s="21"/>
      <c r="BE69" s="21"/>
    </row>
    <row r="70" spans="32:57" s="20" customFormat="1" x14ac:dyDescent="0.25">
      <c r="AF70" s="21"/>
      <c r="BC70" s="21"/>
      <c r="BD70" s="21"/>
      <c r="BE70" s="21"/>
    </row>
    <row r="71" spans="32:57" s="20" customFormat="1" x14ac:dyDescent="0.25">
      <c r="AF71" s="21"/>
      <c r="BC71" s="21"/>
      <c r="BD71" s="21"/>
      <c r="BE71" s="21"/>
    </row>
    <row r="72" spans="32:57" s="20" customFormat="1" x14ac:dyDescent="0.25">
      <c r="AF72" s="21"/>
      <c r="BC72" s="21"/>
      <c r="BD72" s="21"/>
      <c r="BE72" s="21"/>
    </row>
    <row r="73" spans="32:57" s="20" customFormat="1" x14ac:dyDescent="0.25">
      <c r="AF73" s="21"/>
      <c r="BC73" s="21"/>
      <c r="BD73" s="21"/>
      <c r="BE73" s="21"/>
    </row>
    <row r="74" spans="32:57" s="20" customFormat="1" x14ac:dyDescent="0.25">
      <c r="AF74" s="21"/>
      <c r="BC74" s="21"/>
      <c r="BD74" s="21"/>
      <c r="BE74" s="21"/>
    </row>
    <row r="75" spans="32:57" s="20" customFormat="1" x14ac:dyDescent="0.25">
      <c r="AF75" s="21"/>
      <c r="BC75" s="21"/>
      <c r="BD75" s="21"/>
      <c r="BE75" s="21"/>
    </row>
    <row r="76" spans="32:57" s="20" customFormat="1" x14ac:dyDescent="0.25">
      <c r="AF76" s="21"/>
      <c r="BC76" s="21"/>
      <c r="BD76" s="21"/>
      <c r="BE76" s="21"/>
    </row>
    <row r="77" spans="32:57" s="20" customFormat="1" x14ac:dyDescent="0.25">
      <c r="AF77" s="21"/>
      <c r="BC77" s="21"/>
      <c r="BD77" s="21"/>
      <c r="BE77" s="21"/>
    </row>
    <row r="78" spans="32:57" s="20" customFormat="1" x14ac:dyDescent="0.25">
      <c r="AF78" s="21"/>
      <c r="BC78" s="21"/>
      <c r="BD78" s="21"/>
      <c r="BE78" s="21"/>
    </row>
    <row r="79" spans="32:57" s="20" customFormat="1" x14ac:dyDescent="0.25">
      <c r="AF79" s="21"/>
      <c r="BC79" s="21"/>
      <c r="BD79" s="21"/>
      <c r="BE79" s="21"/>
    </row>
    <row r="80" spans="32:57" s="20" customFormat="1" x14ac:dyDescent="0.25">
      <c r="AF80" s="21"/>
      <c r="BC80" s="21"/>
      <c r="BD80" s="21"/>
      <c r="BE80" s="21"/>
    </row>
    <row r="81" spans="32:57" s="20" customFormat="1" x14ac:dyDescent="0.25">
      <c r="AF81" s="21"/>
      <c r="BC81" s="21"/>
      <c r="BD81" s="21"/>
      <c r="BE81" s="21"/>
    </row>
    <row r="82" spans="32:57" s="20" customFormat="1" x14ac:dyDescent="0.25">
      <c r="AF82" s="21"/>
      <c r="BC82" s="21"/>
      <c r="BD82" s="21"/>
      <c r="BE82" s="21"/>
    </row>
    <row r="83" spans="32:57" s="20" customFormat="1" x14ac:dyDescent="0.25">
      <c r="AF83" s="21"/>
      <c r="BC83" s="21"/>
      <c r="BD83" s="21"/>
      <c r="BE83" s="21"/>
    </row>
    <row r="84" spans="32:57" s="20" customFormat="1" x14ac:dyDescent="0.25">
      <c r="AF84" s="21"/>
      <c r="BC84" s="21"/>
      <c r="BD84" s="21"/>
      <c r="BE84" s="21"/>
    </row>
    <row r="85" spans="32:57" s="20" customFormat="1" x14ac:dyDescent="0.25">
      <c r="AF85" s="21"/>
      <c r="BC85" s="21"/>
      <c r="BD85" s="21"/>
      <c r="BE85" s="21"/>
    </row>
    <row r="86" spans="32:57" s="20" customFormat="1" x14ac:dyDescent="0.25">
      <c r="AF86" s="21"/>
      <c r="BC86" s="21"/>
      <c r="BD86" s="21"/>
      <c r="BE86" s="21"/>
    </row>
    <row r="87" spans="32:57" s="20" customFormat="1" x14ac:dyDescent="0.25">
      <c r="AF87" s="21"/>
      <c r="BC87" s="21"/>
      <c r="BD87" s="21"/>
      <c r="BE87" s="21"/>
    </row>
    <row r="88" spans="32:57" s="20" customFormat="1" x14ac:dyDescent="0.25">
      <c r="AF88" s="21"/>
      <c r="BC88" s="21"/>
      <c r="BD88" s="21"/>
      <c r="BE88" s="21"/>
    </row>
    <row r="89" spans="32:57" s="20" customFormat="1" x14ac:dyDescent="0.25">
      <c r="AF89" s="21"/>
      <c r="BC89" s="21"/>
      <c r="BD89" s="21"/>
      <c r="BE89" s="21"/>
    </row>
    <row r="90" spans="32:57" s="20" customFormat="1" x14ac:dyDescent="0.25">
      <c r="AF90" s="21"/>
      <c r="BC90" s="21"/>
      <c r="BD90" s="21"/>
      <c r="BE90" s="21"/>
    </row>
    <row r="91" spans="32:57" s="20" customFormat="1" x14ac:dyDescent="0.25">
      <c r="AF91" s="21"/>
      <c r="BC91" s="21"/>
      <c r="BD91" s="21"/>
      <c r="BE91" s="21"/>
    </row>
    <row r="92" spans="32:57" s="20" customFormat="1" x14ac:dyDescent="0.25">
      <c r="AF92" s="21"/>
      <c r="BC92" s="21"/>
      <c r="BD92" s="21"/>
      <c r="BE92" s="21"/>
    </row>
    <row r="93" spans="32:57" s="20" customFormat="1" x14ac:dyDescent="0.25">
      <c r="AF93" s="21"/>
      <c r="BC93" s="21"/>
      <c r="BD93" s="21"/>
      <c r="BE93" s="21"/>
    </row>
    <row r="94" spans="32:57" s="20" customFormat="1" x14ac:dyDescent="0.25">
      <c r="AF94" s="21"/>
      <c r="BC94" s="21"/>
      <c r="BD94" s="21"/>
      <c r="BE94" s="21"/>
    </row>
    <row r="95" spans="32:57" s="20" customFormat="1" x14ac:dyDescent="0.25">
      <c r="AF95" s="21"/>
      <c r="BC95" s="21"/>
      <c r="BD95" s="21"/>
      <c r="BE95" s="21"/>
    </row>
    <row r="96" spans="32:57" s="20" customFormat="1" x14ac:dyDescent="0.25">
      <c r="AF96" s="21"/>
      <c r="BC96" s="21"/>
      <c r="BD96" s="21"/>
      <c r="BE96" s="21"/>
    </row>
    <row r="97" spans="1:57" s="20" customFormat="1" x14ac:dyDescent="0.25">
      <c r="AF97" s="21"/>
      <c r="BC97" s="21"/>
      <c r="BD97" s="21"/>
      <c r="BE97" s="21"/>
    </row>
    <row r="98" spans="1:57" s="20" customFormat="1" x14ac:dyDescent="0.25">
      <c r="AF98" s="21"/>
      <c r="BC98" s="21"/>
      <c r="BD98" s="21"/>
      <c r="BE98" s="21"/>
    </row>
    <row r="99" spans="1:57" s="20" customFormat="1" x14ac:dyDescent="0.25">
      <c r="AF99" s="21"/>
      <c r="BC99" s="21"/>
      <c r="BD99" s="21"/>
      <c r="BE99" s="21"/>
    </row>
    <row r="100" spans="1:57" s="20" customFormat="1" x14ac:dyDescent="0.25">
      <c r="AF100" s="21"/>
      <c r="BC100" s="21"/>
      <c r="BD100" s="21"/>
      <c r="BE100" s="21"/>
    </row>
    <row r="101" spans="1:57" customFormat="1" hidden="1" x14ac:dyDescent="0.25">
      <c r="A101">
        <v>0</v>
      </c>
      <c r="B101">
        <v>0</v>
      </c>
      <c r="M101" t="s">
        <v>452</v>
      </c>
      <c r="O101" t="s">
        <v>5</v>
      </c>
      <c r="Q101" t="s">
        <v>6</v>
      </c>
      <c r="S101" t="s">
        <v>304</v>
      </c>
      <c r="U101" t="s">
        <v>303</v>
      </c>
      <c r="X101" t="s">
        <v>314</v>
      </c>
      <c r="AA101" t="s">
        <v>414</v>
      </c>
      <c r="AB101" t="s">
        <v>415</v>
      </c>
      <c r="AC101" t="s">
        <v>605</v>
      </c>
      <c r="AD101" t="s">
        <v>417</v>
      </c>
      <c r="AE101" t="s">
        <v>606</v>
      </c>
      <c r="AF101" t="s">
        <v>418</v>
      </c>
      <c r="AG101" t="s">
        <v>419</v>
      </c>
      <c r="AH101" t="s">
        <v>603</v>
      </c>
      <c r="AI101" t="s">
        <v>420</v>
      </c>
      <c r="AJ101" t="s">
        <v>421</v>
      </c>
      <c r="AK101" t="s">
        <v>422</v>
      </c>
      <c r="AL101" t="s">
        <v>423</v>
      </c>
      <c r="AM101" t="s">
        <v>607</v>
      </c>
      <c r="AN101" t="s">
        <v>602</v>
      </c>
      <c r="AO101" t="s">
        <v>424</v>
      </c>
      <c r="AP101" t="s">
        <v>52</v>
      </c>
      <c r="AQ101" t="s">
        <v>55</v>
      </c>
      <c r="AR101" t="s">
        <v>608</v>
      </c>
      <c r="AS101" t="s">
        <v>416</v>
      </c>
      <c r="AT101" t="s">
        <v>425</v>
      </c>
      <c r="AU101" t="s">
        <v>63</v>
      </c>
      <c r="AV101" t="s">
        <v>66</v>
      </c>
      <c r="AW101" t="s">
        <v>609</v>
      </c>
      <c r="AX101" t="s">
        <v>604</v>
      </c>
      <c r="AY101" t="s">
        <v>426</v>
      </c>
      <c r="AZ101" t="s">
        <v>427</v>
      </c>
      <c r="BA101">
        <v>0</v>
      </c>
    </row>
    <row r="102" spans="1:57" customFormat="1" hidden="1" x14ac:dyDescent="0.25">
      <c r="A102">
        <v>1</v>
      </c>
      <c r="B102" t="s">
        <v>7</v>
      </c>
      <c r="C102">
        <v>6</v>
      </c>
      <c r="D102">
        <v>3</v>
      </c>
      <c r="E102">
        <v>3</v>
      </c>
      <c r="F102">
        <v>7</v>
      </c>
      <c r="G102" t="s">
        <v>8</v>
      </c>
      <c r="H102">
        <v>50</v>
      </c>
      <c r="I102" t="s">
        <v>9</v>
      </c>
      <c r="J102" t="s">
        <v>10</v>
      </c>
      <c r="K102">
        <v>16</v>
      </c>
      <c r="L102" t="s">
        <v>439</v>
      </c>
      <c r="M102" t="s">
        <v>610</v>
      </c>
      <c r="N102">
        <v>1</v>
      </c>
      <c r="O102" t="s">
        <v>414</v>
      </c>
      <c r="P102">
        <v>50</v>
      </c>
      <c r="Q102" t="s">
        <v>414</v>
      </c>
      <c r="R102">
        <v>1</v>
      </c>
      <c r="S102" t="s">
        <v>414</v>
      </c>
      <c r="T102">
        <v>100</v>
      </c>
      <c r="U102" t="s">
        <v>414</v>
      </c>
      <c r="V102">
        <v>300</v>
      </c>
      <c r="AA102" t="s">
        <v>7</v>
      </c>
      <c r="AB102" t="s">
        <v>300</v>
      </c>
      <c r="AC102" t="s">
        <v>23</v>
      </c>
      <c r="AD102" t="s">
        <v>31</v>
      </c>
      <c r="AE102" t="s">
        <v>42</v>
      </c>
      <c r="AF102" t="s">
        <v>62</v>
      </c>
      <c r="AG102" t="s">
        <v>74</v>
      </c>
      <c r="AH102" t="s">
        <v>83</v>
      </c>
      <c r="AI102" t="s">
        <v>32</v>
      </c>
      <c r="AJ102" t="s">
        <v>36</v>
      </c>
      <c r="AK102" t="s">
        <v>101</v>
      </c>
      <c r="AL102" t="s">
        <v>107</v>
      </c>
      <c r="AM102" t="s">
        <v>113</v>
      </c>
      <c r="AN102" t="s">
        <v>305</v>
      </c>
      <c r="AO102" t="s">
        <v>121</v>
      </c>
      <c r="AP102" t="s">
        <v>126</v>
      </c>
      <c r="AQ102" t="s">
        <v>134</v>
      </c>
      <c r="AR102" t="s">
        <v>145</v>
      </c>
      <c r="AS102" t="s">
        <v>153</v>
      </c>
      <c r="AT102" t="s">
        <v>332</v>
      </c>
      <c r="AU102" t="s">
        <v>160</v>
      </c>
      <c r="AV102" t="s">
        <v>171</v>
      </c>
      <c r="AW102" t="s">
        <v>180</v>
      </c>
      <c r="AX102" t="s">
        <v>186</v>
      </c>
      <c r="AY102" t="s">
        <v>194</v>
      </c>
      <c r="AZ102" t="s">
        <v>196</v>
      </c>
    </row>
    <row r="103" spans="1:57" customFormat="1" hidden="1" x14ac:dyDescent="0.25">
      <c r="A103">
        <v>2</v>
      </c>
      <c r="B103" t="s">
        <v>11</v>
      </c>
      <c r="C103">
        <v>6</v>
      </c>
      <c r="D103">
        <v>3</v>
      </c>
      <c r="E103">
        <v>3</v>
      </c>
      <c r="F103">
        <v>7</v>
      </c>
      <c r="G103" t="s">
        <v>12</v>
      </c>
      <c r="H103">
        <v>70</v>
      </c>
      <c r="I103" t="s">
        <v>13</v>
      </c>
      <c r="J103" t="s">
        <v>14</v>
      </c>
      <c r="K103">
        <v>2</v>
      </c>
      <c r="L103" t="s">
        <v>439</v>
      </c>
      <c r="M103" t="s">
        <v>611</v>
      </c>
      <c r="N103">
        <v>2</v>
      </c>
      <c r="O103" t="s">
        <v>415</v>
      </c>
      <c r="P103">
        <v>70</v>
      </c>
      <c r="Q103" t="s">
        <v>415</v>
      </c>
      <c r="R103">
        <v>1</v>
      </c>
      <c r="S103" t="s">
        <v>415</v>
      </c>
      <c r="T103">
        <v>100</v>
      </c>
      <c r="U103" t="s">
        <v>415</v>
      </c>
      <c r="V103">
        <v>300</v>
      </c>
      <c r="X103" t="s">
        <v>414</v>
      </c>
      <c r="Y103" t="s">
        <v>437</v>
      </c>
      <c r="Z103" s="1">
        <v>1</v>
      </c>
      <c r="AA103" t="s">
        <v>11</v>
      </c>
      <c r="AB103" t="s">
        <v>301</v>
      </c>
      <c r="AC103" t="s">
        <v>26</v>
      </c>
      <c r="AD103" t="s">
        <v>33</v>
      </c>
      <c r="AE103" t="s">
        <v>45</v>
      </c>
      <c r="AF103" t="s">
        <v>64</v>
      </c>
      <c r="AG103" t="s">
        <v>75</v>
      </c>
      <c r="AH103" t="s">
        <v>84</v>
      </c>
      <c r="AI103" t="s">
        <v>432</v>
      </c>
      <c r="AJ103" t="s">
        <v>100</v>
      </c>
      <c r="AK103" t="s">
        <v>102</v>
      </c>
      <c r="AL103" t="s">
        <v>108</v>
      </c>
      <c r="AM103" t="s">
        <v>115</v>
      </c>
      <c r="AN103" t="s">
        <v>306</v>
      </c>
      <c r="AO103" t="s">
        <v>123</v>
      </c>
      <c r="AP103" t="s">
        <v>128</v>
      </c>
      <c r="AQ103" t="s">
        <v>135</v>
      </c>
      <c r="AR103" t="s">
        <v>147</v>
      </c>
      <c r="AS103" t="s">
        <v>155</v>
      </c>
      <c r="AT103" t="s">
        <v>157</v>
      </c>
      <c r="AU103" t="s">
        <v>162</v>
      </c>
      <c r="AV103" t="s">
        <v>173</v>
      </c>
      <c r="AW103" t="s">
        <v>181</v>
      </c>
      <c r="AX103" t="s">
        <v>187</v>
      </c>
      <c r="AY103" t="s">
        <v>73</v>
      </c>
      <c r="AZ103" t="s">
        <v>197</v>
      </c>
    </row>
    <row r="104" spans="1:57" customFormat="1" hidden="1" x14ac:dyDescent="0.25">
      <c r="A104">
        <v>3</v>
      </c>
      <c r="B104" t="s">
        <v>15</v>
      </c>
      <c r="C104">
        <v>6</v>
      </c>
      <c r="D104">
        <v>3</v>
      </c>
      <c r="E104">
        <v>3</v>
      </c>
      <c r="F104">
        <v>7</v>
      </c>
      <c r="G104" t="s">
        <v>16</v>
      </c>
      <c r="H104">
        <v>70</v>
      </c>
      <c r="I104" t="s">
        <v>17</v>
      </c>
      <c r="J104" t="s">
        <v>18</v>
      </c>
      <c r="K104">
        <v>2</v>
      </c>
      <c r="L104" t="s">
        <v>439</v>
      </c>
      <c r="M104" t="s">
        <v>612</v>
      </c>
      <c r="N104">
        <v>3</v>
      </c>
      <c r="O104" t="s">
        <v>605</v>
      </c>
      <c r="P104">
        <v>60</v>
      </c>
      <c r="Q104" t="s">
        <v>605</v>
      </c>
      <c r="R104">
        <v>1</v>
      </c>
      <c r="S104" t="s">
        <v>605</v>
      </c>
      <c r="T104">
        <v>100</v>
      </c>
      <c r="U104" t="s">
        <v>605</v>
      </c>
      <c r="V104">
        <v>300</v>
      </c>
      <c r="X104" t="s">
        <v>415</v>
      </c>
      <c r="Y104" t="s">
        <v>437</v>
      </c>
      <c r="Z104" s="1">
        <v>1</v>
      </c>
      <c r="AA104" t="s">
        <v>15</v>
      </c>
      <c r="AB104" t="s">
        <v>302</v>
      </c>
      <c r="AC104" t="s">
        <v>27</v>
      </c>
      <c r="AD104" t="s">
        <v>37</v>
      </c>
      <c r="AE104" t="s">
        <v>49</v>
      </c>
      <c r="AF104" t="s">
        <v>67</v>
      </c>
      <c r="AG104" t="s">
        <v>77</v>
      </c>
      <c r="AH104" t="s">
        <v>86</v>
      </c>
      <c r="AI104" t="s">
        <v>93</v>
      </c>
      <c r="AJ104" t="s">
        <v>231</v>
      </c>
      <c r="AK104" t="s">
        <v>104</v>
      </c>
      <c r="AL104" t="s">
        <v>110</v>
      </c>
      <c r="AM104" t="s">
        <v>117</v>
      </c>
      <c r="AN104" t="s">
        <v>307</v>
      </c>
      <c r="AO104" t="s">
        <v>124</v>
      </c>
      <c r="AP104" t="s">
        <v>129</v>
      </c>
      <c r="AQ104" t="s">
        <v>137</v>
      </c>
      <c r="AR104" t="s">
        <v>149</v>
      </c>
      <c r="AS104" t="s">
        <v>209</v>
      </c>
      <c r="AT104" t="s">
        <v>428</v>
      </c>
      <c r="AU104" t="s">
        <v>165</v>
      </c>
      <c r="AV104" t="s">
        <v>175</v>
      </c>
      <c r="AW104" t="s">
        <v>182</v>
      </c>
      <c r="AX104" t="s">
        <v>188</v>
      </c>
      <c r="AY104" t="s">
        <v>223</v>
      </c>
      <c r="AZ104" t="s">
        <v>199</v>
      </c>
    </row>
    <row r="105" spans="1:57" customFormat="1" hidden="1" x14ac:dyDescent="0.25">
      <c r="A105">
        <v>4</v>
      </c>
      <c r="B105" t="s">
        <v>19</v>
      </c>
      <c r="C105">
        <v>6</v>
      </c>
      <c r="D105">
        <v>3</v>
      </c>
      <c r="E105">
        <v>3</v>
      </c>
      <c r="F105">
        <v>7</v>
      </c>
      <c r="G105" t="s">
        <v>20</v>
      </c>
      <c r="H105">
        <v>90</v>
      </c>
      <c r="I105" t="s">
        <v>21</v>
      </c>
      <c r="J105" t="s">
        <v>22</v>
      </c>
      <c r="K105">
        <v>4</v>
      </c>
      <c r="L105" t="s">
        <v>439</v>
      </c>
      <c r="M105" t="s">
        <v>613</v>
      </c>
      <c r="N105">
        <v>4</v>
      </c>
      <c r="O105" t="s">
        <v>417</v>
      </c>
      <c r="P105">
        <v>70</v>
      </c>
      <c r="Q105" t="s">
        <v>417</v>
      </c>
      <c r="R105">
        <v>1</v>
      </c>
      <c r="S105" t="s">
        <v>417</v>
      </c>
      <c r="T105">
        <v>100</v>
      </c>
      <c r="U105" t="s">
        <v>417</v>
      </c>
      <c r="V105">
        <v>300</v>
      </c>
      <c r="X105" t="s">
        <v>605</v>
      </c>
      <c r="Y105" t="s">
        <v>438</v>
      </c>
      <c r="Z105" s="1">
        <v>3</v>
      </c>
      <c r="AA105" t="s">
        <v>19</v>
      </c>
      <c r="AB105" t="s">
        <v>262</v>
      </c>
      <c r="AC105" t="s">
        <v>252</v>
      </c>
      <c r="AD105" t="s">
        <v>39</v>
      </c>
      <c r="AE105" t="s">
        <v>53</v>
      </c>
      <c r="AF105" t="s">
        <v>69</v>
      </c>
      <c r="AG105" t="s">
        <v>79</v>
      </c>
      <c r="AH105" t="s">
        <v>88</v>
      </c>
      <c r="AI105" t="s">
        <v>95</v>
      </c>
      <c r="AJ105" t="s">
        <v>240</v>
      </c>
      <c r="AK105" t="s">
        <v>106</v>
      </c>
      <c r="AL105" t="s">
        <v>112</v>
      </c>
      <c r="AM105" t="s">
        <v>119</v>
      </c>
      <c r="AN105" t="s">
        <v>308</v>
      </c>
      <c r="AO105" t="s">
        <v>223</v>
      </c>
      <c r="AP105" t="s">
        <v>130</v>
      </c>
      <c r="AQ105" t="s">
        <v>139</v>
      </c>
      <c r="AR105" t="s">
        <v>151</v>
      </c>
      <c r="AS105" t="s">
        <v>229</v>
      </c>
      <c r="AT105" t="s">
        <v>429</v>
      </c>
      <c r="AU105" t="s">
        <v>168</v>
      </c>
      <c r="AV105" t="s">
        <v>179</v>
      </c>
      <c r="AW105" t="s">
        <v>183</v>
      </c>
      <c r="AX105" t="s">
        <v>191</v>
      </c>
      <c r="AY105" t="s">
        <v>213</v>
      </c>
      <c r="AZ105" t="s">
        <v>200</v>
      </c>
    </row>
    <row r="106" spans="1:57" customFormat="1" hidden="1" x14ac:dyDescent="0.25">
      <c r="A106">
        <v>5</v>
      </c>
      <c r="B106" t="s">
        <v>300</v>
      </c>
      <c r="C106">
        <v>6</v>
      </c>
      <c r="D106">
        <v>3</v>
      </c>
      <c r="E106">
        <v>2</v>
      </c>
      <c r="F106">
        <v>7</v>
      </c>
      <c r="G106" t="s">
        <v>309</v>
      </c>
      <c r="H106">
        <v>40</v>
      </c>
      <c r="I106" t="s">
        <v>9</v>
      </c>
      <c r="J106" t="s">
        <v>10</v>
      </c>
      <c r="K106">
        <v>16</v>
      </c>
      <c r="L106" t="s">
        <v>439</v>
      </c>
      <c r="M106" t="s">
        <v>444</v>
      </c>
      <c r="N106">
        <v>5</v>
      </c>
      <c r="O106" t="s">
        <v>606</v>
      </c>
      <c r="P106">
        <v>70</v>
      </c>
      <c r="Q106" t="s">
        <v>606</v>
      </c>
      <c r="R106">
        <v>1</v>
      </c>
      <c r="S106" t="s">
        <v>606</v>
      </c>
      <c r="T106">
        <v>100</v>
      </c>
      <c r="U106" t="s">
        <v>606</v>
      </c>
      <c r="V106">
        <v>300</v>
      </c>
      <c r="X106" t="s">
        <v>417</v>
      </c>
      <c r="Y106" t="s">
        <v>438</v>
      </c>
      <c r="Z106" s="1">
        <v>1</v>
      </c>
      <c r="AA106" t="s">
        <v>223</v>
      </c>
      <c r="AB106" t="s">
        <v>240</v>
      </c>
      <c r="AC106" t="s">
        <v>254</v>
      </c>
      <c r="AD106" t="s">
        <v>259</v>
      </c>
      <c r="AE106" s="3" t="s">
        <v>431</v>
      </c>
      <c r="AF106" t="s">
        <v>71</v>
      </c>
      <c r="AG106" t="s">
        <v>81</v>
      </c>
      <c r="AH106" t="s">
        <v>262</v>
      </c>
      <c r="AI106" t="s">
        <v>97</v>
      </c>
      <c r="AJ106" t="s">
        <v>316</v>
      </c>
      <c r="AK106" t="s">
        <v>262</v>
      </c>
      <c r="AL106" t="s">
        <v>60</v>
      </c>
      <c r="AM106" t="s">
        <v>276</v>
      </c>
      <c r="AN106" t="s">
        <v>252</v>
      </c>
      <c r="AO106" t="s">
        <v>288</v>
      </c>
      <c r="AP106" t="s">
        <v>132</v>
      </c>
      <c r="AQ106" t="s">
        <v>141</v>
      </c>
      <c r="AR106" t="s">
        <v>639</v>
      </c>
      <c r="AS106" t="s">
        <v>234</v>
      </c>
      <c r="AT106" t="s">
        <v>430</v>
      </c>
      <c r="AU106" t="s">
        <v>169</v>
      </c>
      <c r="AV106" t="s">
        <v>223</v>
      </c>
      <c r="AW106" t="s">
        <v>184</v>
      </c>
      <c r="AX106" t="s">
        <v>193</v>
      </c>
      <c r="AY106" t="s">
        <v>225</v>
      </c>
      <c r="AZ106" t="s">
        <v>202</v>
      </c>
    </row>
    <row r="107" spans="1:57" customFormat="1" hidden="1" x14ac:dyDescent="0.25">
      <c r="A107">
        <v>6</v>
      </c>
      <c r="B107" t="s">
        <v>301</v>
      </c>
      <c r="C107">
        <v>6</v>
      </c>
      <c r="D107">
        <v>3</v>
      </c>
      <c r="E107">
        <v>3</v>
      </c>
      <c r="F107">
        <v>8</v>
      </c>
      <c r="G107" t="s">
        <v>310</v>
      </c>
      <c r="H107">
        <v>70</v>
      </c>
      <c r="I107" t="s">
        <v>21</v>
      </c>
      <c r="J107" t="s">
        <v>22</v>
      </c>
      <c r="K107">
        <v>4</v>
      </c>
      <c r="L107" t="s">
        <v>439</v>
      </c>
      <c r="M107" t="s">
        <v>301</v>
      </c>
      <c r="N107">
        <v>6</v>
      </c>
      <c r="O107" t="s">
        <v>418</v>
      </c>
      <c r="P107">
        <v>50</v>
      </c>
      <c r="Q107" t="s">
        <v>418</v>
      </c>
      <c r="R107">
        <v>1</v>
      </c>
      <c r="S107" t="s">
        <v>418</v>
      </c>
      <c r="T107">
        <v>100</v>
      </c>
      <c r="U107" t="s">
        <v>418</v>
      </c>
      <c r="V107">
        <v>300</v>
      </c>
      <c r="X107" t="s">
        <v>606</v>
      </c>
      <c r="Y107" t="s">
        <v>438</v>
      </c>
      <c r="Z107" s="1">
        <v>2</v>
      </c>
      <c r="AA107" t="s">
        <v>240</v>
      </c>
      <c r="AB107" t="s">
        <v>272</v>
      </c>
      <c r="AC107" t="s">
        <v>596</v>
      </c>
      <c r="AD107" t="s">
        <v>229</v>
      </c>
      <c r="AE107" t="s">
        <v>56</v>
      </c>
      <c r="AF107" s="2" t="s">
        <v>640</v>
      </c>
      <c r="AG107" t="s">
        <v>321</v>
      </c>
      <c r="AH107" s="2" t="s">
        <v>640</v>
      </c>
      <c r="AI107" t="s">
        <v>433</v>
      </c>
      <c r="AJ107" t="s">
        <v>242</v>
      </c>
      <c r="AK107" s="2" t="s">
        <v>640</v>
      </c>
      <c r="AL107" s="2" t="s">
        <v>223</v>
      </c>
      <c r="AM107" t="s">
        <v>278</v>
      </c>
      <c r="AN107" t="s">
        <v>596</v>
      </c>
      <c r="AO107" t="s">
        <v>290</v>
      </c>
      <c r="AP107" t="s">
        <v>278</v>
      </c>
      <c r="AQ107" t="s">
        <v>143</v>
      </c>
      <c r="AR107" t="s">
        <v>252</v>
      </c>
      <c r="AS107" t="s">
        <v>203</v>
      </c>
      <c r="AT107" t="s">
        <v>159</v>
      </c>
      <c r="AU107" t="s">
        <v>217</v>
      </c>
      <c r="AV107" t="s">
        <v>288</v>
      </c>
      <c r="AW107" t="s">
        <v>276</v>
      </c>
      <c r="AX107" t="s">
        <v>209</v>
      </c>
      <c r="AY107" t="s">
        <v>238</v>
      </c>
      <c r="AZ107" t="s">
        <v>262</v>
      </c>
    </row>
    <row r="108" spans="1:57" customFormat="1" hidden="1" x14ac:dyDescent="0.25">
      <c r="A108">
        <v>7</v>
      </c>
      <c r="B108" t="s">
        <v>302</v>
      </c>
      <c r="C108">
        <v>7</v>
      </c>
      <c r="D108">
        <v>3</v>
      </c>
      <c r="E108">
        <v>3</v>
      </c>
      <c r="F108">
        <v>8</v>
      </c>
      <c r="G108" t="s">
        <v>311</v>
      </c>
      <c r="H108">
        <v>110</v>
      </c>
      <c r="I108" t="s">
        <v>30</v>
      </c>
      <c r="J108" t="s">
        <v>40</v>
      </c>
      <c r="K108">
        <v>4</v>
      </c>
      <c r="L108" t="s">
        <v>439</v>
      </c>
      <c r="M108" t="s">
        <v>443</v>
      </c>
      <c r="N108">
        <v>7</v>
      </c>
      <c r="O108" t="s">
        <v>419</v>
      </c>
      <c r="P108">
        <v>50</v>
      </c>
      <c r="Q108" t="s">
        <v>419</v>
      </c>
      <c r="R108">
        <v>1</v>
      </c>
      <c r="S108" t="s">
        <v>419</v>
      </c>
      <c r="T108">
        <v>100</v>
      </c>
      <c r="U108" t="s">
        <v>419</v>
      </c>
      <c r="V108">
        <v>300</v>
      </c>
      <c r="X108" t="s">
        <v>602</v>
      </c>
      <c r="Y108" t="s">
        <v>437</v>
      </c>
      <c r="Z108" s="1">
        <v>3</v>
      </c>
      <c r="AA108" t="s">
        <v>316</v>
      </c>
      <c r="AB108" t="s">
        <v>316</v>
      </c>
      <c r="AC108" t="s">
        <v>248</v>
      </c>
      <c r="AD108" t="s">
        <v>318</v>
      </c>
      <c r="AE108" t="s">
        <v>58</v>
      </c>
      <c r="AF108" s="2" t="s">
        <v>642</v>
      </c>
      <c r="AG108" t="s">
        <v>322</v>
      </c>
      <c r="AH108" s="2" t="s">
        <v>642</v>
      </c>
      <c r="AI108" t="s">
        <v>435</v>
      </c>
      <c r="AJ108" t="s">
        <v>203</v>
      </c>
      <c r="AK108" t="s">
        <v>329</v>
      </c>
      <c r="AL108" t="s">
        <v>231</v>
      </c>
      <c r="AM108" t="s">
        <v>280</v>
      </c>
      <c r="AN108" t="s">
        <v>598</v>
      </c>
      <c r="AO108" t="s">
        <v>292</v>
      </c>
      <c r="AP108" t="s">
        <v>225</v>
      </c>
      <c r="AQ108" t="s">
        <v>322</v>
      </c>
      <c r="AR108" t="s">
        <v>254</v>
      </c>
      <c r="AS108" t="s">
        <v>205</v>
      </c>
      <c r="AT108" t="s">
        <v>209</v>
      </c>
      <c r="AU108" t="s">
        <v>335</v>
      </c>
      <c r="AV108" t="s">
        <v>290</v>
      </c>
      <c r="AW108" t="s">
        <v>278</v>
      </c>
      <c r="AX108" t="s">
        <v>217</v>
      </c>
      <c r="AY108" t="s">
        <v>211</v>
      </c>
      <c r="AZ108" t="s">
        <v>240</v>
      </c>
    </row>
    <row r="109" spans="1:57" customFormat="1" hidden="1" x14ac:dyDescent="0.25">
      <c r="A109">
        <v>8</v>
      </c>
      <c r="B109" t="s">
        <v>23</v>
      </c>
      <c r="C109">
        <v>6</v>
      </c>
      <c r="D109">
        <v>3</v>
      </c>
      <c r="E109">
        <v>3</v>
      </c>
      <c r="F109">
        <v>8</v>
      </c>
      <c r="G109" t="s">
        <v>24</v>
      </c>
      <c r="H109">
        <v>60</v>
      </c>
      <c r="I109" t="s">
        <v>25</v>
      </c>
      <c r="J109" t="s">
        <v>22</v>
      </c>
      <c r="K109">
        <v>16</v>
      </c>
      <c r="L109" t="s">
        <v>389</v>
      </c>
      <c r="M109" t="s">
        <v>614</v>
      </c>
      <c r="N109">
        <v>8</v>
      </c>
      <c r="O109" t="s">
        <v>603</v>
      </c>
      <c r="P109">
        <v>50</v>
      </c>
      <c r="Q109" t="s">
        <v>603</v>
      </c>
      <c r="R109">
        <v>1</v>
      </c>
      <c r="S109" t="s">
        <v>603</v>
      </c>
      <c r="T109">
        <v>100</v>
      </c>
      <c r="U109" t="s">
        <v>603</v>
      </c>
      <c r="V109">
        <v>300</v>
      </c>
      <c r="X109" t="s">
        <v>418</v>
      </c>
      <c r="Y109" t="s">
        <v>437</v>
      </c>
      <c r="Z109" s="1">
        <v>1</v>
      </c>
      <c r="AA109" t="s">
        <v>317</v>
      </c>
      <c r="AB109" t="s">
        <v>242</v>
      </c>
      <c r="AC109" t="s">
        <v>250</v>
      </c>
      <c r="AD109" t="s">
        <v>257</v>
      </c>
      <c r="AE109" t="s">
        <v>61</v>
      </c>
      <c r="AF109" s="2" t="s">
        <v>641</v>
      </c>
      <c r="AG109" t="s">
        <v>323</v>
      </c>
      <c r="AH109" s="2" t="s">
        <v>641</v>
      </c>
      <c r="AI109" t="s">
        <v>99</v>
      </c>
      <c r="AJ109" t="s">
        <v>215</v>
      </c>
      <c r="AK109" t="s">
        <v>330</v>
      </c>
      <c r="AL109" t="s">
        <v>316</v>
      </c>
      <c r="AM109" t="s">
        <v>282</v>
      </c>
      <c r="AN109" s="2" t="s">
        <v>255</v>
      </c>
      <c r="AO109" t="s">
        <v>294</v>
      </c>
      <c r="AP109" t="s">
        <v>284</v>
      </c>
      <c r="AQ109" t="s">
        <v>223</v>
      </c>
      <c r="AR109" t="s">
        <v>596</v>
      </c>
      <c r="AS109" t="s">
        <v>207</v>
      </c>
      <c r="AT109" t="s">
        <v>261</v>
      </c>
      <c r="AU109" t="s">
        <v>236</v>
      </c>
      <c r="AV109" t="s">
        <v>600</v>
      </c>
      <c r="AW109" t="s">
        <v>225</v>
      </c>
      <c r="AX109" t="s">
        <v>335</v>
      </c>
      <c r="AY109" t="s">
        <v>227</v>
      </c>
      <c r="AZ109" t="s">
        <v>264</v>
      </c>
    </row>
    <row r="110" spans="1:57" customFormat="1" hidden="1" x14ac:dyDescent="0.25">
      <c r="A110">
        <v>9</v>
      </c>
      <c r="B110" t="s">
        <v>26</v>
      </c>
      <c r="C110">
        <v>5</v>
      </c>
      <c r="D110">
        <v>4</v>
      </c>
      <c r="E110">
        <v>3</v>
      </c>
      <c r="F110">
        <v>9</v>
      </c>
      <c r="G110" t="s">
        <v>594</v>
      </c>
      <c r="H110">
        <v>100</v>
      </c>
      <c r="I110" t="s">
        <v>25</v>
      </c>
      <c r="J110" t="s">
        <v>22</v>
      </c>
      <c r="K110">
        <v>4</v>
      </c>
      <c r="L110" t="s">
        <v>389</v>
      </c>
      <c r="M110" t="s">
        <v>645</v>
      </c>
      <c r="N110">
        <v>9</v>
      </c>
      <c r="O110" t="s">
        <v>420</v>
      </c>
      <c r="P110">
        <v>60</v>
      </c>
      <c r="Q110" t="s">
        <v>420</v>
      </c>
      <c r="R110">
        <v>1</v>
      </c>
      <c r="S110" t="s">
        <v>420</v>
      </c>
      <c r="T110">
        <v>50</v>
      </c>
      <c r="U110" t="s">
        <v>420</v>
      </c>
      <c r="V110">
        <v>300</v>
      </c>
      <c r="X110" t="s">
        <v>419</v>
      </c>
      <c r="Y110" t="s">
        <v>437</v>
      </c>
      <c r="Z110" s="1">
        <v>1</v>
      </c>
      <c r="AA110" t="s">
        <v>242</v>
      </c>
      <c r="AB110" t="s">
        <v>274</v>
      </c>
      <c r="AC110" t="s">
        <v>600</v>
      </c>
      <c r="AD110" t="s">
        <v>319</v>
      </c>
      <c r="AE110" t="s">
        <v>259</v>
      </c>
      <c r="AF110" t="s">
        <v>264</v>
      </c>
      <c r="AG110" t="s">
        <v>324</v>
      </c>
      <c r="AH110" t="s">
        <v>264</v>
      </c>
      <c r="AI110" t="s">
        <v>209</v>
      </c>
      <c r="AJ110" t="s">
        <v>227</v>
      </c>
      <c r="AK110" t="s">
        <v>264</v>
      </c>
      <c r="AL110" t="s">
        <v>272</v>
      </c>
      <c r="AM110" t="s">
        <v>284</v>
      </c>
      <c r="AN110" t="s">
        <v>257</v>
      </c>
      <c r="AO110" t="s">
        <v>227</v>
      </c>
      <c r="AP110" t="s">
        <v>238</v>
      </c>
      <c r="AQ110" t="s">
        <v>238</v>
      </c>
      <c r="AR110" t="s">
        <v>248</v>
      </c>
      <c r="AS110" t="s">
        <v>227</v>
      </c>
      <c r="AT110" s="2" t="s">
        <v>234</v>
      </c>
      <c r="AU110" t="s">
        <v>334</v>
      </c>
      <c r="AV110" t="s">
        <v>292</v>
      </c>
      <c r="AW110" t="s">
        <v>284</v>
      </c>
      <c r="AX110" t="s">
        <v>229</v>
      </c>
      <c r="AZ110" t="s">
        <v>270</v>
      </c>
    </row>
    <row r="111" spans="1:57" customFormat="1" hidden="1" x14ac:dyDescent="0.25">
      <c r="A111">
        <v>10</v>
      </c>
      <c r="B111" t="s">
        <v>27</v>
      </c>
      <c r="C111">
        <v>5</v>
      </c>
      <c r="D111">
        <v>5</v>
      </c>
      <c r="E111">
        <v>2</v>
      </c>
      <c r="F111">
        <v>8</v>
      </c>
      <c r="G111" t="s">
        <v>28</v>
      </c>
      <c r="H111">
        <v>150</v>
      </c>
      <c r="I111" t="s">
        <v>29</v>
      </c>
      <c r="J111" t="s">
        <v>30</v>
      </c>
      <c r="K111">
        <v>1</v>
      </c>
      <c r="L111" t="s">
        <v>389</v>
      </c>
      <c r="M111" t="s">
        <v>27</v>
      </c>
      <c r="N111">
        <v>10</v>
      </c>
      <c r="O111" t="s">
        <v>421</v>
      </c>
      <c r="P111">
        <v>60</v>
      </c>
      <c r="Q111" t="s">
        <v>421</v>
      </c>
      <c r="R111">
        <v>1</v>
      </c>
      <c r="S111" t="s">
        <v>421</v>
      </c>
      <c r="T111">
        <v>100</v>
      </c>
      <c r="U111" t="s">
        <v>421</v>
      </c>
      <c r="V111">
        <v>100</v>
      </c>
      <c r="X111" t="s">
        <v>603</v>
      </c>
      <c r="Y111" t="s">
        <v>437</v>
      </c>
      <c r="Z111" s="1">
        <v>2</v>
      </c>
      <c r="AA111" s="2" t="s">
        <v>203</v>
      </c>
      <c r="AB111" s="2" t="s">
        <v>227</v>
      </c>
      <c r="AC111" s="2" t="s">
        <v>598</v>
      </c>
      <c r="AD111" s="2" t="s">
        <v>227</v>
      </c>
      <c r="AE111" s="2" t="s">
        <v>261</v>
      </c>
      <c r="AF111" t="s">
        <v>320</v>
      </c>
      <c r="AG111" s="2" t="s">
        <v>242</v>
      </c>
      <c r="AH111" t="s">
        <v>266</v>
      </c>
      <c r="AI111" s="2" t="s">
        <v>219</v>
      </c>
      <c r="AJ111" s="2"/>
      <c r="AK111" t="s">
        <v>266</v>
      </c>
      <c r="AL111" s="2" t="s">
        <v>242</v>
      </c>
      <c r="AM111" t="s">
        <v>286</v>
      </c>
      <c r="AN111" t="s">
        <v>227</v>
      </c>
      <c r="AP111" t="s">
        <v>286</v>
      </c>
      <c r="AQ111" t="s">
        <v>316</v>
      </c>
      <c r="AR111" t="s">
        <v>250</v>
      </c>
      <c r="AT111" t="s">
        <v>328</v>
      </c>
      <c r="AU111" t="s">
        <v>336</v>
      </c>
      <c r="AV111" t="s">
        <v>294</v>
      </c>
      <c r="AW111" t="s">
        <v>286</v>
      </c>
      <c r="AX111" t="s">
        <v>236</v>
      </c>
      <c r="AY111" s="3"/>
      <c r="AZ111" t="s">
        <v>242</v>
      </c>
    </row>
    <row r="112" spans="1:57" customFormat="1" hidden="1" x14ac:dyDescent="0.25">
      <c r="A112">
        <v>11</v>
      </c>
      <c r="B112" t="s">
        <v>31</v>
      </c>
      <c r="C112">
        <v>6</v>
      </c>
      <c r="D112">
        <v>3</v>
      </c>
      <c r="E112">
        <v>3</v>
      </c>
      <c r="F112">
        <v>7</v>
      </c>
      <c r="G112" t="s">
        <v>594</v>
      </c>
      <c r="H112">
        <v>40</v>
      </c>
      <c r="I112" t="s">
        <v>9</v>
      </c>
      <c r="J112" t="s">
        <v>10</v>
      </c>
      <c r="K112">
        <v>16</v>
      </c>
      <c r="L112" t="s">
        <v>439</v>
      </c>
      <c r="M112" t="s">
        <v>615</v>
      </c>
      <c r="N112">
        <v>11</v>
      </c>
      <c r="O112" t="s">
        <v>422</v>
      </c>
      <c r="P112">
        <v>50</v>
      </c>
      <c r="Q112" t="s">
        <v>422</v>
      </c>
      <c r="R112">
        <v>1</v>
      </c>
      <c r="S112" t="s">
        <v>422</v>
      </c>
      <c r="T112">
        <v>100</v>
      </c>
      <c r="U112" t="s">
        <v>422</v>
      </c>
      <c r="V112">
        <v>300</v>
      </c>
      <c r="X112" t="s">
        <v>420</v>
      </c>
      <c r="Y112" t="s">
        <v>437</v>
      </c>
      <c r="Z112" s="78">
        <v>4</v>
      </c>
      <c r="AA112" s="2" t="s">
        <v>227</v>
      </c>
      <c r="AB112" s="2"/>
      <c r="AC112" s="2" t="s">
        <v>205</v>
      </c>
      <c r="AD112" s="2"/>
      <c r="AE112" s="2" t="s">
        <v>209</v>
      </c>
      <c r="AF112" t="s">
        <v>282</v>
      </c>
      <c r="AG112" s="2" t="s">
        <v>227</v>
      </c>
      <c r="AH112" t="s">
        <v>268</v>
      </c>
      <c r="AI112" s="2" t="s">
        <v>229</v>
      </c>
      <c r="AJ112" s="2"/>
      <c r="AK112" s="2" t="s">
        <v>242</v>
      </c>
      <c r="AL112" t="s">
        <v>274</v>
      </c>
      <c r="AN112" s="3"/>
      <c r="AO112" s="3"/>
      <c r="AP112" t="s">
        <v>211</v>
      </c>
      <c r="AQ112" t="s">
        <v>598</v>
      </c>
      <c r="AR112" t="s">
        <v>638</v>
      </c>
      <c r="AS112" s="3"/>
      <c r="AT112" t="s">
        <v>333</v>
      </c>
      <c r="AU112" t="s">
        <v>221</v>
      </c>
      <c r="AV112" t="s">
        <v>227</v>
      </c>
      <c r="AW112" t="s">
        <v>211</v>
      </c>
      <c r="AX112" s="3" t="s">
        <v>327</v>
      </c>
      <c r="AZ112" t="s">
        <v>325</v>
      </c>
    </row>
    <row r="113" spans="1:68" customFormat="1" hidden="1" x14ac:dyDescent="0.25">
      <c r="A113">
        <v>12</v>
      </c>
      <c r="B113" t="s">
        <v>33</v>
      </c>
      <c r="C113">
        <v>4</v>
      </c>
      <c r="D113">
        <v>3</v>
      </c>
      <c r="E113">
        <v>2</v>
      </c>
      <c r="F113">
        <v>9</v>
      </c>
      <c r="G113" t="s">
        <v>34</v>
      </c>
      <c r="H113">
        <v>70</v>
      </c>
      <c r="I113" t="s">
        <v>21</v>
      </c>
      <c r="J113" t="s">
        <v>35</v>
      </c>
      <c r="K113">
        <v>6</v>
      </c>
      <c r="L113" t="s">
        <v>389</v>
      </c>
      <c r="M113" t="s">
        <v>33</v>
      </c>
      <c r="N113">
        <v>12</v>
      </c>
      <c r="O113" t="s">
        <v>423</v>
      </c>
      <c r="P113">
        <v>50</v>
      </c>
      <c r="Q113" t="s">
        <v>423</v>
      </c>
      <c r="R113">
        <v>1</v>
      </c>
      <c r="S113" t="s">
        <v>423</v>
      </c>
      <c r="T113">
        <v>100</v>
      </c>
      <c r="U113" t="s">
        <v>423</v>
      </c>
      <c r="V113">
        <v>300</v>
      </c>
      <c r="X113" t="s">
        <v>421</v>
      </c>
      <c r="Y113" t="s">
        <v>437</v>
      </c>
      <c r="Z113" s="78">
        <v>4</v>
      </c>
      <c r="AA113" s="2"/>
      <c r="AB113" s="2"/>
      <c r="AC113" s="2" t="s">
        <v>207</v>
      </c>
      <c r="AD113" s="2"/>
      <c r="AE113" s="2" t="s">
        <v>213</v>
      </c>
      <c r="AF113" s="2" t="s">
        <v>643</v>
      </c>
      <c r="AG113" s="2"/>
      <c r="AH113" t="s">
        <v>270</v>
      </c>
      <c r="AI113" s="2" t="s">
        <v>234</v>
      </c>
      <c r="AJ113" s="2"/>
      <c r="AK113" s="2" t="s">
        <v>325</v>
      </c>
      <c r="AL113" s="2" t="s">
        <v>227</v>
      </c>
      <c r="AQ113" t="s">
        <v>242</v>
      </c>
      <c r="AR113" t="s">
        <v>205</v>
      </c>
      <c r="AT113" t="s">
        <v>227</v>
      </c>
      <c r="AU113" t="s">
        <v>337</v>
      </c>
      <c r="AV113" s="3"/>
      <c r="AX113" t="s">
        <v>334</v>
      </c>
      <c r="AZ113" t="s">
        <v>326</v>
      </c>
    </row>
    <row r="114" spans="1:68" customFormat="1" hidden="1" x14ac:dyDescent="0.25">
      <c r="A114">
        <v>13</v>
      </c>
      <c r="B114" t="s">
        <v>37</v>
      </c>
      <c r="C114">
        <v>6</v>
      </c>
      <c r="D114">
        <v>4</v>
      </c>
      <c r="E114">
        <v>2</v>
      </c>
      <c r="F114">
        <v>9</v>
      </c>
      <c r="G114" t="s">
        <v>38</v>
      </c>
      <c r="H114">
        <v>130</v>
      </c>
      <c r="I114" t="s">
        <v>21</v>
      </c>
      <c r="J114" t="s">
        <v>22</v>
      </c>
      <c r="K114">
        <v>2</v>
      </c>
      <c r="L114" t="s">
        <v>389</v>
      </c>
      <c r="M114" t="s">
        <v>616</v>
      </c>
      <c r="N114">
        <v>13</v>
      </c>
      <c r="O114" t="s">
        <v>607</v>
      </c>
      <c r="P114">
        <v>70</v>
      </c>
      <c r="Q114" t="s">
        <v>607</v>
      </c>
      <c r="R114">
        <v>2</v>
      </c>
      <c r="S114" t="s">
        <v>607</v>
      </c>
      <c r="T114">
        <v>100</v>
      </c>
      <c r="U114" t="s">
        <v>607</v>
      </c>
      <c r="V114">
        <v>300</v>
      </c>
      <c r="X114" t="s">
        <v>422</v>
      </c>
      <c r="Y114" t="s">
        <v>437</v>
      </c>
      <c r="Z114" s="1">
        <v>2</v>
      </c>
      <c r="AA114" s="2"/>
      <c r="AB114" s="2"/>
      <c r="AC114" s="2" t="s">
        <v>255</v>
      </c>
      <c r="AD114" s="2"/>
      <c r="AE114" s="2" t="s">
        <v>254</v>
      </c>
      <c r="AF114" t="s">
        <v>317</v>
      </c>
      <c r="AG114" s="2"/>
      <c r="AH114" s="2" t="s">
        <v>325</v>
      </c>
      <c r="AI114" s="2" t="s">
        <v>327</v>
      </c>
      <c r="AJ114" s="2"/>
      <c r="AK114" s="2" t="s">
        <v>326</v>
      </c>
      <c r="AL114" s="3"/>
      <c r="AQ114" t="s">
        <v>331</v>
      </c>
      <c r="AR114" t="s">
        <v>207</v>
      </c>
      <c r="AT114" s="3"/>
      <c r="AU114" t="s">
        <v>227</v>
      </c>
      <c r="AX114" t="s">
        <v>221</v>
      </c>
      <c r="AZ114" t="s">
        <v>227</v>
      </c>
    </row>
    <row r="115" spans="1:68" customFormat="1" hidden="1" x14ac:dyDescent="0.25">
      <c r="A115">
        <v>14</v>
      </c>
      <c r="B115" t="s">
        <v>39</v>
      </c>
      <c r="C115">
        <v>5</v>
      </c>
      <c r="D115">
        <v>5</v>
      </c>
      <c r="E115">
        <v>2</v>
      </c>
      <c r="F115">
        <v>8</v>
      </c>
      <c r="G115" t="s">
        <v>28</v>
      </c>
      <c r="H115">
        <v>150</v>
      </c>
      <c r="I115" t="s">
        <v>40</v>
      </c>
      <c r="J115" t="s">
        <v>41</v>
      </c>
      <c r="K115">
        <v>1</v>
      </c>
      <c r="L115" t="s">
        <v>389</v>
      </c>
      <c r="M115" t="s">
        <v>617</v>
      </c>
      <c r="N115">
        <v>14</v>
      </c>
      <c r="O115" t="s">
        <v>602</v>
      </c>
      <c r="P115">
        <v>70</v>
      </c>
      <c r="Q115" t="s">
        <v>602</v>
      </c>
      <c r="R115">
        <v>1</v>
      </c>
      <c r="S115" t="s">
        <v>602</v>
      </c>
      <c r="T115">
        <v>100</v>
      </c>
      <c r="U115" t="s">
        <v>602</v>
      </c>
      <c r="V115">
        <v>300</v>
      </c>
      <c r="X115" t="s">
        <v>423</v>
      </c>
      <c r="Y115" t="s">
        <v>437</v>
      </c>
      <c r="Z115" s="1">
        <v>2</v>
      </c>
      <c r="AA115" s="2"/>
      <c r="AB115" s="2"/>
      <c r="AC115" s="2" t="s">
        <v>257</v>
      </c>
      <c r="AD115" s="2"/>
      <c r="AE115" s="2" t="s">
        <v>227</v>
      </c>
      <c r="AF115" s="2" t="s">
        <v>268</v>
      </c>
      <c r="AG115" s="2"/>
      <c r="AH115" s="2" t="s">
        <v>326</v>
      </c>
      <c r="AI115" s="2" t="s">
        <v>328</v>
      </c>
      <c r="AJ115" s="2"/>
      <c r="AK115" s="2" t="s">
        <v>227</v>
      </c>
      <c r="AL115" s="3"/>
      <c r="AQ115" t="s">
        <v>227</v>
      </c>
      <c r="AR115" t="s">
        <v>255</v>
      </c>
      <c r="AU115" s="3"/>
      <c r="AX115" t="s">
        <v>600</v>
      </c>
    </row>
    <row r="116" spans="1:68" customFormat="1" hidden="1" x14ac:dyDescent="0.25">
      <c r="A116">
        <v>15</v>
      </c>
      <c r="B116" t="s">
        <v>42</v>
      </c>
      <c r="C116">
        <v>6</v>
      </c>
      <c r="D116">
        <v>3</v>
      </c>
      <c r="E116">
        <v>3</v>
      </c>
      <c r="F116">
        <v>8</v>
      </c>
      <c r="G116" t="s">
        <v>594</v>
      </c>
      <c r="H116">
        <v>50</v>
      </c>
      <c r="I116" t="s">
        <v>43</v>
      </c>
      <c r="J116" t="s">
        <v>44</v>
      </c>
      <c r="K116">
        <v>12</v>
      </c>
      <c r="L116" t="s">
        <v>389</v>
      </c>
      <c r="M116" t="s">
        <v>618</v>
      </c>
      <c r="N116">
        <v>15</v>
      </c>
      <c r="O116" t="s">
        <v>424</v>
      </c>
      <c r="P116">
        <v>60</v>
      </c>
      <c r="Q116" t="s">
        <v>424</v>
      </c>
      <c r="R116">
        <v>1</v>
      </c>
      <c r="S116" t="s">
        <v>424</v>
      </c>
      <c r="T116">
        <v>100</v>
      </c>
      <c r="U116" t="s">
        <v>424</v>
      </c>
      <c r="V116">
        <v>300</v>
      </c>
      <c r="X116" t="s">
        <v>607</v>
      </c>
      <c r="Y116" t="s">
        <v>437</v>
      </c>
      <c r="Z116" s="1">
        <v>2</v>
      </c>
      <c r="AA116" s="2"/>
      <c r="AB116" s="2"/>
      <c r="AC116" s="2" t="s">
        <v>227</v>
      </c>
      <c r="AD116" s="2"/>
      <c r="AE116" s="2" t="s">
        <v>596</v>
      </c>
      <c r="AF116" s="2" t="s">
        <v>227</v>
      </c>
      <c r="AG116" s="2"/>
      <c r="AH116" s="2" t="s">
        <v>227</v>
      </c>
      <c r="AI116" s="2" t="s">
        <v>227</v>
      </c>
      <c r="AJ116" s="2"/>
      <c r="AK116" s="2"/>
      <c r="AL116" s="3"/>
      <c r="AQ116" s="3"/>
      <c r="AR116" t="s">
        <v>257</v>
      </c>
      <c r="AU116" s="3"/>
      <c r="AX116" t="s">
        <v>227</v>
      </c>
      <c r="AZ116" s="3"/>
    </row>
    <row r="117" spans="1:68" customFormat="1" hidden="1" x14ac:dyDescent="0.25">
      <c r="A117">
        <v>16</v>
      </c>
      <c r="B117" t="s">
        <v>45</v>
      </c>
      <c r="C117">
        <v>6</v>
      </c>
      <c r="D117">
        <v>2</v>
      </c>
      <c r="E117">
        <v>3</v>
      </c>
      <c r="F117">
        <v>7</v>
      </c>
      <c r="G117" t="s">
        <v>46</v>
      </c>
      <c r="H117">
        <v>40</v>
      </c>
      <c r="I117" t="s">
        <v>47</v>
      </c>
      <c r="J117" t="s">
        <v>48</v>
      </c>
      <c r="K117">
        <v>1</v>
      </c>
      <c r="L117" t="s">
        <v>389</v>
      </c>
      <c r="M117" t="s">
        <v>45</v>
      </c>
      <c r="N117">
        <v>16</v>
      </c>
      <c r="O117" t="s">
        <v>52</v>
      </c>
      <c r="P117">
        <v>70</v>
      </c>
      <c r="Q117" t="s">
        <v>52</v>
      </c>
      <c r="R117">
        <v>2</v>
      </c>
      <c r="S117" t="s">
        <v>52</v>
      </c>
      <c r="T117">
        <v>100</v>
      </c>
      <c r="U117" t="s">
        <v>52</v>
      </c>
      <c r="V117">
        <v>300</v>
      </c>
      <c r="X117" t="s">
        <v>424</v>
      </c>
      <c r="Y117" t="s">
        <v>437</v>
      </c>
      <c r="Z117" s="1">
        <v>1</v>
      </c>
      <c r="AA117" s="2"/>
      <c r="AB117" s="2"/>
      <c r="AC117" s="2"/>
      <c r="AD117" s="2"/>
      <c r="AE117" s="2" t="s">
        <v>600</v>
      </c>
      <c r="AF117" s="4"/>
      <c r="AG117" s="2"/>
      <c r="AH117" s="3"/>
      <c r="AI117" s="3"/>
      <c r="AJ117" s="2"/>
      <c r="AK117" s="2"/>
      <c r="AL117" s="2"/>
      <c r="AR117" t="s">
        <v>227</v>
      </c>
      <c r="AX117" s="3"/>
    </row>
    <row r="118" spans="1:68" customFormat="1" hidden="1" x14ac:dyDescent="0.25">
      <c r="A118">
        <v>17</v>
      </c>
      <c r="B118" t="s">
        <v>49</v>
      </c>
      <c r="C118">
        <v>7</v>
      </c>
      <c r="D118">
        <v>3</v>
      </c>
      <c r="E118">
        <v>3</v>
      </c>
      <c r="F118">
        <v>7</v>
      </c>
      <c r="G118" t="s">
        <v>50</v>
      </c>
      <c r="H118">
        <v>50</v>
      </c>
      <c r="I118" t="s">
        <v>51</v>
      </c>
      <c r="J118" t="s">
        <v>10</v>
      </c>
      <c r="K118">
        <v>1</v>
      </c>
      <c r="L118" t="s">
        <v>389</v>
      </c>
      <c r="M118" t="s">
        <v>632</v>
      </c>
      <c r="N118">
        <v>17</v>
      </c>
      <c r="O118" t="s">
        <v>55</v>
      </c>
      <c r="P118">
        <v>60</v>
      </c>
      <c r="Q118" t="s">
        <v>55</v>
      </c>
      <c r="R118">
        <v>1</v>
      </c>
      <c r="S118" t="s">
        <v>55</v>
      </c>
      <c r="T118">
        <v>100</v>
      </c>
      <c r="U118" t="s">
        <v>55</v>
      </c>
      <c r="V118">
        <v>300</v>
      </c>
      <c r="X118" t="s">
        <v>52</v>
      </c>
      <c r="Y118" t="s">
        <v>437</v>
      </c>
      <c r="Z118" s="1">
        <v>2</v>
      </c>
      <c r="AA118" s="2"/>
      <c r="AB118" s="2"/>
      <c r="AC118" s="2"/>
      <c r="AD118" s="2"/>
      <c r="AE118" s="2" t="s">
        <v>223</v>
      </c>
      <c r="AF118" s="4"/>
      <c r="AG118" s="2"/>
      <c r="AH118" s="3"/>
      <c r="AI118" s="2"/>
      <c r="AJ118" s="3"/>
      <c r="AK118" s="3"/>
      <c r="AL118" s="2"/>
      <c r="AR118" s="3"/>
    </row>
    <row r="119" spans="1:68" customFormat="1" hidden="1" x14ac:dyDescent="0.25">
      <c r="A119">
        <v>18</v>
      </c>
      <c r="B119" t="s">
        <v>53</v>
      </c>
      <c r="C119">
        <v>6</v>
      </c>
      <c r="D119">
        <v>3</v>
      </c>
      <c r="E119">
        <v>4</v>
      </c>
      <c r="F119">
        <v>8</v>
      </c>
      <c r="G119" t="s">
        <v>50</v>
      </c>
      <c r="H119">
        <v>70</v>
      </c>
      <c r="I119" t="s">
        <v>54</v>
      </c>
      <c r="J119" t="s">
        <v>18</v>
      </c>
      <c r="K119">
        <v>1</v>
      </c>
      <c r="L119" t="s">
        <v>389</v>
      </c>
      <c r="M119" t="s">
        <v>633</v>
      </c>
      <c r="N119">
        <v>18</v>
      </c>
      <c r="O119" t="s">
        <v>608</v>
      </c>
      <c r="P119">
        <v>70</v>
      </c>
      <c r="Q119" t="s">
        <v>608</v>
      </c>
      <c r="R119">
        <v>2</v>
      </c>
      <c r="S119" t="s">
        <v>608</v>
      </c>
      <c r="T119">
        <v>100</v>
      </c>
      <c r="U119" t="s">
        <v>608</v>
      </c>
      <c r="V119">
        <v>300</v>
      </c>
      <c r="X119" t="s">
        <v>55</v>
      </c>
      <c r="Y119" t="s">
        <v>437</v>
      </c>
      <c r="Z119" s="1">
        <v>1</v>
      </c>
      <c r="AR119" s="3"/>
    </row>
    <row r="120" spans="1:68" customFormat="1" hidden="1" x14ac:dyDescent="0.25">
      <c r="A120">
        <v>19</v>
      </c>
      <c r="B120" t="s">
        <v>431</v>
      </c>
      <c r="C120">
        <v>5</v>
      </c>
      <c r="D120">
        <v>3</v>
      </c>
      <c r="E120">
        <v>3</v>
      </c>
      <c r="F120">
        <v>9</v>
      </c>
      <c r="G120" t="s">
        <v>50</v>
      </c>
      <c r="H120">
        <v>50</v>
      </c>
      <c r="I120" t="s">
        <v>51</v>
      </c>
      <c r="J120" t="s">
        <v>10</v>
      </c>
      <c r="K120">
        <v>1</v>
      </c>
      <c r="L120" t="s">
        <v>389</v>
      </c>
      <c r="M120" t="s">
        <v>634</v>
      </c>
      <c r="N120">
        <v>19</v>
      </c>
      <c r="O120" t="s">
        <v>416</v>
      </c>
      <c r="P120">
        <v>70</v>
      </c>
      <c r="Q120" t="s">
        <v>416</v>
      </c>
      <c r="R120">
        <v>1</v>
      </c>
      <c r="S120" t="s">
        <v>416</v>
      </c>
      <c r="T120">
        <v>100</v>
      </c>
      <c r="U120" t="s">
        <v>416</v>
      </c>
      <c r="V120">
        <v>300</v>
      </c>
      <c r="X120" t="s">
        <v>608</v>
      </c>
      <c r="Y120" t="s">
        <v>437</v>
      </c>
      <c r="Z120" s="1">
        <v>3</v>
      </c>
    </row>
    <row r="121" spans="1:68" customFormat="1" hidden="1" x14ac:dyDescent="0.25">
      <c r="A121">
        <v>20</v>
      </c>
      <c r="B121" t="s">
        <v>56</v>
      </c>
      <c r="C121">
        <v>4</v>
      </c>
      <c r="D121">
        <v>5</v>
      </c>
      <c r="E121">
        <v>1</v>
      </c>
      <c r="F121">
        <v>9</v>
      </c>
      <c r="G121" t="s">
        <v>57</v>
      </c>
      <c r="H121">
        <v>110</v>
      </c>
      <c r="I121" t="s">
        <v>40</v>
      </c>
      <c r="J121" t="s">
        <v>41</v>
      </c>
      <c r="K121">
        <v>1</v>
      </c>
      <c r="L121" t="s">
        <v>389</v>
      </c>
      <c r="M121" t="s">
        <v>56</v>
      </c>
      <c r="N121">
        <v>20</v>
      </c>
      <c r="O121" t="s">
        <v>425</v>
      </c>
      <c r="P121">
        <v>60</v>
      </c>
      <c r="Q121" t="s">
        <v>425</v>
      </c>
      <c r="R121">
        <v>1</v>
      </c>
      <c r="S121" t="s">
        <v>425</v>
      </c>
      <c r="T121">
        <v>100</v>
      </c>
      <c r="U121" t="s">
        <v>425</v>
      </c>
      <c r="V121">
        <v>300</v>
      </c>
      <c r="X121" t="s">
        <v>416</v>
      </c>
      <c r="Y121" t="s">
        <v>437</v>
      </c>
      <c r="Z121" s="1">
        <v>4</v>
      </c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7"/>
      <c r="AS121" s="97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7"/>
      <c r="BJ121" s="97"/>
      <c r="BL121" s="99"/>
      <c r="BM121" s="99"/>
      <c r="BN121" s="99"/>
      <c r="BO121" s="99"/>
    </row>
    <row r="122" spans="1:68" customFormat="1" hidden="1" x14ac:dyDescent="0.25">
      <c r="A122">
        <v>21</v>
      </c>
      <c r="B122" t="s">
        <v>58</v>
      </c>
      <c r="C122">
        <v>5</v>
      </c>
      <c r="D122">
        <v>5</v>
      </c>
      <c r="E122">
        <v>2</v>
      </c>
      <c r="F122">
        <v>9</v>
      </c>
      <c r="G122" t="s">
        <v>59</v>
      </c>
      <c r="H122">
        <v>140</v>
      </c>
      <c r="I122" t="s">
        <v>40</v>
      </c>
      <c r="J122" t="s">
        <v>41</v>
      </c>
      <c r="K122">
        <v>1</v>
      </c>
      <c r="L122" t="s">
        <v>389</v>
      </c>
      <c r="M122" t="s">
        <v>58</v>
      </c>
      <c r="N122">
        <v>21</v>
      </c>
      <c r="O122" t="s">
        <v>63</v>
      </c>
      <c r="P122">
        <v>60</v>
      </c>
      <c r="Q122" t="s">
        <v>63</v>
      </c>
      <c r="R122">
        <v>1</v>
      </c>
      <c r="S122" t="s">
        <v>63</v>
      </c>
      <c r="T122">
        <v>100</v>
      </c>
      <c r="U122" t="s">
        <v>63</v>
      </c>
      <c r="V122">
        <v>300</v>
      </c>
      <c r="X122" t="s">
        <v>425</v>
      </c>
      <c r="Y122" t="s">
        <v>437</v>
      </c>
      <c r="Z122" s="1">
        <v>1</v>
      </c>
      <c r="AA122" t="s">
        <v>344</v>
      </c>
      <c r="AB122" t="s">
        <v>343</v>
      </c>
      <c r="AC122" t="s">
        <v>44</v>
      </c>
      <c r="AD122" t="s">
        <v>47</v>
      </c>
      <c r="AE122" t="s">
        <v>9</v>
      </c>
      <c r="AF122" t="s">
        <v>17</v>
      </c>
      <c r="AG122" t="s">
        <v>54</v>
      </c>
      <c r="AH122" t="s">
        <v>30</v>
      </c>
      <c r="AI122" t="s">
        <v>177</v>
      </c>
      <c r="AJ122" t="s">
        <v>51</v>
      </c>
      <c r="AK122" t="s">
        <v>13</v>
      </c>
      <c r="AL122" t="s">
        <v>190</v>
      </c>
      <c r="AM122" t="s">
        <v>21</v>
      </c>
      <c r="AN122" t="s">
        <v>25</v>
      </c>
      <c r="AO122" t="s">
        <v>43</v>
      </c>
      <c r="AP122" t="s">
        <v>40</v>
      </c>
      <c r="AQ122" t="s">
        <v>29</v>
      </c>
      <c r="AR122" t="s">
        <v>463</v>
      </c>
      <c r="AS122" t="s">
        <v>464</v>
      </c>
      <c r="AT122">
        <v>0</v>
      </c>
      <c r="AU122" t="s">
        <v>44</v>
      </c>
      <c r="AV122" t="s">
        <v>22</v>
      </c>
      <c r="AW122" t="s">
        <v>35</v>
      </c>
      <c r="AX122" t="s">
        <v>14</v>
      </c>
      <c r="AY122" t="s">
        <v>164</v>
      </c>
      <c r="AZ122" t="s">
        <v>10</v>
      </c>
      <c r="BA122" t="s">
        <v>161</v>
      </c>
      <c r="BB122" t="s">
        <v>30</v>
      </c>
      <c r="BC122" t="s">
        <v>41</v>
      </c>
      <c r="BD122" t="s">
        <v>48</v>
      </c>
      <c r="BE122" t="s">
        <v>178</v>
      </c>
      <c r="BF122" t="s">
        <v>40</v>
      </c>
      <c r="BG122" t="s">
        <v>18</v>
      </c>
      <c r="BH122" t="s">
        <v>167</v>
      </c>
      <c r="BI122" t="s">
        <v>465</v>
      </c>
      <c r="BJ122" t="s">
        <v>466</v>
      </c>
      <c r="BL122" t="s">
        <v>439</v>
      </c>
      <c r="BM122" t="s">
        <v>389</v>
      </c>
      <c r="BN122" t="s">
        <v>440</v>
      </c>
      <c r="BO122" t="s">
        <v>454</v>
      </c>
    </row>
    <row r="123" spans="1:68" customFormat="1" hidden="1" x14ac:dyDescent="0.25">
      <c r="A123">
        <v>22</v>
      </c>
      <c r="B123" t="s">
        <v>61</v>
      </c>
      <c r="C123">
        <v>5</v>
      </c>
      <c r="D123">
        <v>5</v>
      </c>
      <c r="E123">
        <v>2</v>
      </c>
      <c r="F123">
        <v>8</v>
      </c>
      <c r="G123" t="s">
        <v>28</v>
      </c>
      <c r="H123">
        <v>150</v>
      </c>
      <c r="I123" t="s">
        <v>40</v>
      </c>
      <c r="J123" t="s">
        <v>41</v>
      </c>
      <c r="K123">
        <v>1</v>
      </c>
      <c r="L123" t="s">
        <v>389</v>
      </c>
      <c r="M123" t="s">
        <v>27</v>
      </c>
      <c r="N123">
        <v>22</v>
      </c>
      <c r="O123" t="s">
        <v>66</v>
      </c>
      <c r="P123">
        <v>50</v>
      </c>
      <c r="Q123" t="s">
        <v>66</v>
      </c>
      <c r="R123">
        <v>1</v>
      </c>
      <c r="S123" t="s">
        <v>66</v>
      </c>
      <c r="T123">
        <v>100</v>
      </c>
      <c r="U123" t="s">
        <v>66</v>
      </c>
      <c r="V123">
        <v>300</v>
      </c>
      <c r="X123" t="s">
        <v>63</v>
      </c>
      <c r="Y123" t="s">
        <v>437</v>
      </c>
      <c r="Z123" s="1">
        <v>1</v>
      </c>
      <c r="AA123" t="s">
        <v>105</v>
      </c>
      <c r="AB123" t="s">
        <v>44</v>
      </c>
      <c r="AC123" t="s">
        <v>105</v>
      </c>
      <c r="AD123" t="s">
        <v>105</v>
      </c>
      <c r="AE123" t="s">
        <v>70</v>
      </c>
      <c r="AF123" t="s">
        <v>105</v>
      </c>
      <c r="AG123" t="s">
        <v>105</v>
      </c>
      <c r="AH123" t="s">
        <v>105</v>
      </c>
      <c r="AI123" t="s">
        <v>105</v>
      </c>
      <c r="AJ123" t="s">
        <v>70</v>
      </c>
      <c r="AK123" t="s">
        <v>70</v>
      </c>
      <c r="AL123" t="s">
        <v>70</v>
      </c>
      <c r="AM123" t="s">
        <v>70</v>
      </c>
      <c r="AN123" t="s">
        <v>70</v>
      </c>
      <c r="AO123" t="s">
        <v>70</v>
      </c>
      <c r="AP123" t="s">
        <v>403</v>
      </c>
      <c r="AQ123" t="s">
        <v>390</v>
      </c>
      <c r="AR123" t="s">
        <v>455</v>
      </c>
      <c r="AS123" t="s">
        <v>455</v>
      </c>
      <c r="AU123" t="s">
        <v>105</v>
      </c>
      <c r="AV123" t="s">
        <v>105</v>
      </c>
      <c r="AW123" t="s">
        <v>105</v>
      </c>
      <c r="AX123" t="s">
        <v>105</v>
      </c>
      <c r="AY123" t="s">
        <v>105</v>
      </c>
      <c r="AZ123" t="s">
        <v>105</v>
      </c>
      <c r="BA123" t="s">
        <v>105</v>
      </c>
      <c r="BB123" t="s">
        <v>105</v>
      </c>
      <c r="BC123" t="s">
        <v>105</v>
      </c>
      <c r="BD123" t="s">
        <v>70</v>
      </c>
      <c r="BE123" t="s">
        <v>399</v>
      </c>
      <c r="BF123" t="s">
        <v>403</v>
      </c>
      <c r="BG123" t="s">
        <v>399</v>
      </c>
      <c r="BH123" t="s">
        <v>390</v>
      </c>
      <c r="BI123" t="s">
        <v>455</v>
      </c>
      <c r="BJ123" t="s">
        <v>455</v>
      </c>
      <c r="BL123" t="s">
        <v>399</v>
      </c>
      <c r="BM123" t="s">
        <v>399</v>
      </c>
      <c r="BO123" t="s">
        <v>455</v>
      </c>
      <c r="BP123">
        <v>40</v>
      </c>
    </row>
    <row r="124" spans="1:68" customFormat="1" hidden="1" x14ac:dyDescent="0.25">
      <c r="A124">
        <v>23</v>
      </c>
      <c r="B124" t="s">
        <v>62</v>
      </c>
      <c r="C124">
        <v>6</v>
      </c>
      <c r="D124">
        <v>3</v>
      </c>
      <c r="E124">
        <v>4</v>
      </c>
      <c r="F124">
        <v>8</v>
      </c>
      <c r="G124" t="s">
        <v>594</v>
      </c>
      <c r="H124">
        <v>70</v>
      </c>
      <c r="I124" t="s">
        <v>17</v>
      </c>
      <c r="J124" t="s">
        <v>18</v>
      </c>
      <c r="K124">
        <v>16</v>
      </c>
      <c r="L124" t="s">
        <v>439</v>
      </c>
      <c r="M124" t="s">
        <v>451</v>
      </c>
      <c r="N124">
        <v>23</v>
      </c>
      <c r="O124" t="s">
        <v>609</v>
      </c>
      <c r="P124">
        <v>70</v>
      </c>
      <c r="Q124" t="s">
        <v>609</v>
      </c>
      <c r="R124">
        <v>2</v>
      </c>
      <c r="S124" t="s">
        <v>609</v>
      </c>
      <c r="T124">
        <v>100</v>
      </c>
      <c r="U124" t="s">
        <v>609</v>
      </c>
      <c r="V124">
        <v>300</v>
      </c>
      <c r="X124" t="s">
        <v>66</v>
      </c>
      <c r="Y124" t="s">
        <v>437</v>
      </c>
      <c r="Z124" s="1">
        <v>3</v>
      </c>
      <c r="AA124" t="s">
        <v>345</v>
      </c>
      <c r="AB124" t="s">
        <v>44</v>
      </c>
      <c r="AC124" t="s">
        <v>345</v>
      </c>
      <c r="AD124" t="s">
        <v>345</v>
      </c>
      <c r="AE124" t="s">
        <v>379</v>
      </c>
      <c r="AF124" t="s">
        <v>345</v>
      </c>
      <c r="AG124" t="s">
        <v>345</v>
      </c>
      <c r="AH124" t="s">
        <v>345</v>
      </c>
      <c r="AI124" t="s">
        <v>345</v>
      </c>
      <c r="AJ124" t="s">
        <v>379</v>
      </c>
      <c r="AK124" t="s">
        <v>379</v>
      </c>
      <c r="AL124" t="s">
        <v>379</v>
      </c>
      <c r="AM124" t="s">
        <v>379</v>
      </c>
      <c r="AN124" t="s">
        <v>379</v>
      </c>
      <c r="AO124" t="s">
        <v>379</v>
      </c>
      <c r="AP124" t="s">
        <v>404</v>
      </c>
      <c r="AQ124" t="s">
        <v>391</v>
      </c>
      <c r="AR124" t="s">
        <v>456</v>
      </c>
      <c r="AS124" t="s">
        <v>456</v>
      </c>
      <c r="AU124" t="s">
        <v>345</v>
      </c>
      <c r="AV124" t="s">
        <v>345</v>
      </c>
      <c r="AW124" t="s">
        <v>345</v>
      </c>
      <c r="AX124" t="s">
        <v>345</v>
      </c>
      <c r="AY124" t="s">
        <v>345</v>
      </c>
      <c r="AZ124" t="s">
        <v>345</v>
      </c>
      <c r="BA124" t="s">
        <v>345</v>
      </c>
      <c r="BB124" t="s">
        <v>345</v>
      </c>
      <c r="BC124" t="s">
        <v>345</v>
      </c>
      <c r="BD124" t="s">
        <v>379</v>
      </c>
      <c r="BE124" t="s">
        <v>65</v>
      </c>
      <c r="BF124" t="s">
        <v>404</v>
      </c>
      <c r="BG124" t="s">
        <v>65</v>
      </c>
      <c r="BH124" t="s">
        <v>391</v>
      </c>
      <c r="BI124" t="s">
        <v>456</v>
      </c>
      <c r="BJ124" t="s">
        <v>456</v>
      </c>
      <c r="BL124" t="s">
        <v>70</v>
      </c>
      <c r="BM124" t="s">
        <v>390</v>
      </c>
      <c r="BO124" t="s">
        <v>456</v>
      </c>
      <c r="BP124">
        <v>40</v>
      </c>
    </row>
    <row r="125" spans="1:68" customFormat="1" hidden="1" x14ac:dyDescent="0.25">
      <c r="A125">
        <v>24</v>
      </c>
      <c r="B125" t="s">
        <v>64</v>
      </c>
      <c r="C125">
        <v>7</v>
      </c>
      <c r="D125">
        <v>3</v>
      </c>
      <c r="E125">
        <v>4</v>
      </c>
      <c r="F125">
        <v>7</v>
      </c>
      <c r="G125" t="s">
        <v>65</v>
      </c>
      <c r="H125">
        <v>80</v>
      </c>
      <c r="I125" t="s">
        <v>30</v>
      </c>
      <c r="J125" t="s">
        <v>40</v>
      </c>
      <c r="K125">
        <v>2</v>
      </c>
      <c r="L125" t="s">
        <v>439</v>
      </c>
      <c r="M125" t="s">
        <v>445</v>
      </c>
      <c r="N125">
        <v>24</v>
      </c>
      <c r="O125" t="s">
        <v>604</v>
      </c>
      <c r="P125">
        <v>70</v>
      </c>
      <c r="Q125" t="s">
        <v>604</v>
      </c>
      <c r="R125">
        <v>1</v>
      </c>
      <c r="S125" t="s">
        <v>604</v>
      </c>
      <c r="T125">
        <v>100</v>
      </c>
      <c r="U125" t="s">
        <v>604</v>
      </c>
      <c r="V125">
        <v>300</v>
      </c>
      <c r="X125" t="s">
        <v>609</v>
      </c>
      <c r="Y125" t="s">
        <v>437</v>
      </c>
      <c r="Z125" s="1">
        <v>1</v>
      </c>
      <c r="AA125" t="s">
        <v>346</v>
      </c>
      <c r="AB125" t="s">
        <v>44</v>
      </c>
      <c r="AC125" t="s">
        <v>346</v>
      </c>
      <c r="AD125" t="s">
        <v>346</v>
      </c>
      <c r="AE125" t="s">
        <v>380</v>
      </c>
      <c r="AF125" t="s">
        <v>346</v>
      </c>
      <c r="AG125" t="s">
        <v>346</v>
      </c>
      <c r="AH125" t="s">
        <v>346</v>
      </c>
      <c r="AI125" t="s">
        <v>346</v>
      </c>
      <c r="AJ125" t="s">
        <v>380</v>
      </c>
      <c r="AK125" t="s">
        <v>380</v>
      </c>
      <c r="AL125" t="s">
        <v>380</v>
      </c>
      <c r="AM125" t="s">
        <v>380</v>
      </c>
      <c r="AN125" t="s">
        <v>380</v>
      </c>
      <c r="AO125" t="s">
        <v>380</v>
      </c>
      <c r="AP125" t="s">
        <v>405</v>
      </c>
      <c r="AQ125" t="s">
        <v>392</v>
      </c>
      <c r="AR125" t="s">
        <v>457</v>
      </c>
      <c r="AS125" t="s">
        <v>457</v>
      </c>
      <c r="AU125" t="s">
        <v>346</v>
      </c>
      <c r="AV125" t="s">
        <v>346</v>
      </c>
      <c r="AW125" t="s">
        <v>346</v>
      </c>
      <c r="AX125" t="s">
        <v>346</v>
      </c>
      <c r="AY125" t="s">
        <v>346</v>
      </c>
      <c r="AZ125" t="s">
        <v>346</v>
      </c>
      <c r="BA125" t="s">
        <v>346</v>
      </c>
      <c r="BB125" t="s">
        <v>346</v>
      </c>
      <c r="BC125" t="s">
        <v>346</v>
      </c>
      <c r="BD125" t="s">
        <v>380</v>
      </c>
      <c r="BE125" t="s">
        <v>400</v>
      </c>
      <c r="BF125" t="s">
        <v>405</v>
      </c>
      <c r="BG125" t="s">
        <v>400</v>
      </c>
      <c r="BH125" t="s">
        <v>392</v>
      </c>
      <c r="BI125" t="s">
        <v>457</v>
      </c>
      <c r="BJ125" t="s">
        <v>457</v>
      </c>
      <c r="BL125" t="s">
        <v>403</v>
      </c>
      <c r="BM125" t="s">
        <v>70</v>
      </c>
      <c r="BO125" t="s">
        <v>457</v>
      </c>
      <c r="BP125">
        <v>50</v>
      </c>
    </row>
    <row r="126" spans="1:68" customFormat="1" hidden="1" x14ac:dyDescent="0.25">
      <c r="A126">
        <v>25</v>
      </c>
      <c r="B126" t="s">
        <v>67</v>
      </c>
      <c r="C126">
        <v>6</v>
      </c>
      <c r="D126">
        <v>3</v>
      </c>
      <c r="E126">
        <v>4</v>
      </c>
      <c r="F126">
        <v>7</v>
      </c>
      <c r="G126" t="s">
        <v>68</v>
      </c>
      <c r="H126">
        <v>90</v>
      </c>
      <c r="I126" t="s">
        <v>17</v>
      </c>
      <c r="J126" t="s">
        <v>18</v>
      </c>
      <c r="K126">
        <v>2</v>
      </c>
      <c r="L126" t="s">
        <v>439</v>
      </c>
      <c r="M126" t="s">
        <v>67</v>
      </c>
      <c r="N126">
        <v>25</v>
      </c>
      <c r="O126" t="s">
        <v>426</v>
      </c>
      <c r="P126">
        <v>70</v>
      </c>
      <c r="Q126" t="s">
        <v>426</v>
      </c>
      <c r="R126">
        <v>1</v>
      </c>
      <c r="S126" t="s">
        <v>426</v>
      </c>
      <c r="T126">
        <v>100</v>
      </c>
      <c r="U126" t="s">
        <v>426</v>
      </c>
      <c r="V126">
        <v>300</v>
      </c>
      <c r="X126" t="s">
        <v>604</v>
      </c>
      <c r="Y126" t="s">
        <v>437</v>
      </c>
      <c r="Z126" s="1">
        <v>3</v>
      </c>
      <c r="AA126" t="s">
        <v>8</v>
      </c>
      <c r="AB126" t="s">
        <v>44</v>
      </c>
      <c r="AC126" t="s">
        <v>8</v>
      </c>
      <c r="AD126" t="s">
        <v>8</v>
      </c>
      <c r="AE126" t="s">
        <v>309</v>
      </c>
      <c r="AF126" t="s">
        <v>8</v>
      </c>
      <c r="AG126" t="s">
        <v>8</v>
      </c>
      <c r="AH126" t="s">
        <v>8</v>
      </c>
      <c r="AI126" t="s">
        <v>8</v>
      </c>
      <c r="AJ126" t="s">
        <v>309</v>
      </c>
      <c r="AK126" t="s">
        <v>309</v>
      </c>
      <c r="AL126" t="s">
        <v>309</v>
      </c>
      <c r="AM126" t="s">
        <v>309</v>
      </c>
      <c r="AN126" t="s">
        <v>309</v>
      </c>
      <c r="AO126" t="s">
        <v>309</v>
      </c>
      <c r="AP126" t="s">
        <v>406</v>
      </c>
      <c r="AQ126" t="s">
        <v>393</v>
      </c>
      <c r="AR126" t="s">
        <v>458</v>
      </c>
      <c r="AS126" t="s">
        <v>458</v>
      </c>
      <c r="AU126" t="s">
        <v>8</v>
      </c>
      <c r="AV126" t="s">
        <v>8</v>
      </c>
      <c r="AW126" t="s">
        <v>8</v>
      </c>
      <c r="AX126" t="s">
        <v>8</v>
      </c>
      <c r="AY126" t="s">
        <v>8</v>
      </c>
      <c r="AZ126" t="s">
        <v>8</v>
      </c>
      <c r="BA126" t="s">
        <v>8</v>
      </c>
      <c r="BB126" t="s">
        <v>8</v>
      </c>
      <c r="BC126" t="s">
        <v>8</v>
      </c>
      <c r="BD126" t="s">
        <v>309</v>
      </c>
      <c r="BE126" t="s">
        <v>401</v>
      </c>
      <c r="BF126" t="s">
        <v>406</v>
      </c>
      <c r="BG126" t="s">
        <v>401</v>
      </c>
      <c r="BH126" t="s">
        <v>393</v>
      </c>
      <c r="BI126" t="s">
        <v>458</v>
      </c>
      <c r="BJ126" t="s">
        <v>458</v>
      </c>
      <c r="BL126" t="s">
        <v>105</v>
      </c>
      <c r="BM126" t="s">
        <v>403</v>
      </c>
      <c r="BO126" t="s">
        <v>458</v>
      </c>
      <c r="BP126">
        <v>60</v>
      </c>
    </row>
    <row r="127" spans="1:68" customFormat="1" hidden="1" x14ac:dyDescent="0.25">
      <c r="A127">
        <v>26</v>
      </c>
      <c r="B127" t="s">
        <v>69</v>
      </c>
      <c r="C127">
        <v>7</v>
      </c>
      <c r="D127">
        <v>3</v>
      </c>
      <c r="E127">
        <v>4</v>
      </c>
      <c r="F127">
        <v>8</v>
      </c>
      <c r="G127" t="s">
        <v>70</v>
      </c>
      <c r="H127">
        <v>100</v>
      </c>
      <c r="I127" t="s">
        <v>17</v>
      </c>
      <c r="J127" t="s">
        <v>18</v>
      </c>
      <c r="K127">
        <v>4</v>
      </c>
      <c r="L127" t="s">
        <v>439</v>
      </c>
      <c r="M127" t="s">
        <v>443</v>
      </c>
      <c r="N127">
        <v>26</v>
      </c>
      <c r="O127" t="s">
        <v>427</v>
      </c>
      <c r="P127">
        <v>50</v>
      </c>
      <c r="Q127" t="s">
        <v>427</v>
      </c>
      <c r="R127">
        <v>1</v>
      </c>
      <c r="S127" t="s">
        <v>427</v>
      </c>
      <c r="T127">
        <v>100</v>
      </c>
      <c r="U127" t="s">
        <v>427</v>
      </c>
      <c r="V127">
        <v>300</v>
      </c>
      <c r="X127" t="s">
        <v>426</v>
      </c>
      <c r="Y127" t="s">
        <v>437</v>
      </c>
      <c r="Z127" s="1">
        <v>3</v>
      </c>
      <c r="AA127" t="s">
        <v>347</v>
      </c>
      <c r="AB127" t="s">
        <v>44</v>
      </c>
      <c r="AC127" t="s">
        <v>347</v>
      </c>
      <c r="AD127" t="s">
        <v>347</v>
      </c>
      <c r="AE127" t="s">
        <v>142</v>
      </c>
      <c r="AF127" t="s">
        <v>347</v>
      </c>
      <c r="AG127" t="s">
        <v>347</v>
      </c>
      <c r="AH127" t="s">
        <v>347</v>
      </c>
      <c r="AI127" t="s">
        <v>347</v>
      </c>
      <c r="AJ127" t="s">
        <v>142</v>
      </c>
      <c r="AK127" t="s">
        <v>142</v>
      </c>
      <c r="AL127" t="s">
        <v>142</v>
      </c>
      <c r="AM127" t="s">
        <v>142</v>
      </c>
      <c r="AN127" t="s">
        <v>142</v>
      </c>
      <c r="AO127" t="s">
        <v>142</v>
      </c>
      <c r="AP127" t="s">
        <v>407</v>
      </c>
      <c r="AQ127" t="s">
        <v>394</v>
      </c>
      <c r="AU127" t="s">
        <v>347</v>
      </c>
      <c r="AV127" t="s">
        <v>347</v>
      </c>
      <c r="AW127" t="s">
        <v>347</v>
      </c>
      <c r="AX127" t="s">
        <v>347</v>
      </c>
      <c r="AY127" t="s">
        <v>347</v>
      </c>
      <c r="AZ127" t="s">
        <v>347</v>
      </c>
      <c r="BA127" t="s">
        <v>347</v>
      </c>
      <c r="BB127" t="s">
        <v>347</v>
      </c>
      <c r="BC127" t="s">
        <v>347</v>
      </c>
      <c r="BD127" t="s">
        <v>142</v>
      </c>
      <c r="BE127" t="s">
        <v>402</v>
      </c>
      <c r="BF127" t="s">
        <v>407</v>
      </c>
      <c r="BG127" t="s">
        <v>402</v>
      </c>
      <c r="BH127" t="s">
        <v>394</v>
      </c>
      <c r="BL127" t="s">
        <v>379</v>
      </c>
      <c r="BM127" t="s">
        <v>105</v>
      </c>
    </row>
    <row r="128" spans="1:68" customFormat="1" hidden="1" x14ac:dyDescent="0.25">
      <c r="A128">
        <v>27</v>
      </c>
      <c r="B128" t="s">
        <v>71</v>
      </c>
      <c r="C128">
        <v>7</v>
      </c>
      <c r="D128">
        <v>3</v>
      </c>
      <c r="E128">
        <v>4</v>
      </c>
      <c r="F128">
        <v>7</v>
      </c>
      <c r="G128" t="s">
        <v>72</v>
      </c>
      <c r="H128">
        <v>110</v>
      </c>
      <c r="I128" t="s">
        <v>17</v>
      </c>
      <c r="J128" t="s">
        <v>18</v>
      </c>
      <c r="K128">
        <v>2</v>
      </c>
      <c r="L128" t="s">
        <v>439</v>
      </c>
      <c r="M128" t="s">
        <v>71</v>
      </c>
      <c r="X128" t="s">
        <v>427</v>
      </c>
      <c r="Y128" t="s">
        <v>437</v>
      </c>
      <c r="Z128" s="1">
        <v>1</v>
      </c>
      <c r="AA128" t="s">
        <v>348</v>
      </c>
      <c r="AB128" t="s">
        <v>44</v>
      </c>
      <c r="AC128" t="s">
        <v>348</v>
      </c>
      <c r="AD128" t="s">
        <v>348</v>
      </c>
      <c r="AE128" t="s">
        <v>381</v>
      </c>
      <c r="AF128" t="s">
        <v>348</v>
      </c>
      <c r="AG128" t="s">
        <v>348</v>
      </c>
      <c r="AH128" t="s">
        <v>348</v>
      </c>
      <c r="AI128" t="s">
        <v>348</v>
      </c>
      <c r="AJ128" t="s">
        <v>381</v>
      </c>
      <c r="AK128" t="s">
        <v>381</v>
      </c>
      <c r="AL128" t="s">
        <v>381</v>
      </c>
      <c r="AM128" t="s">
        <v>381</v>
      </c>
      <c r="AN128" t="s">
        <v>381</v>
      </c>
      <c r="AO128" t="s">
        <v>381</v>
      </c>
      <c r="AP128" t="s">
        <v>408</v>
      </c>
      <c r="AQ128" t="s">
        <v>24</v>
      </c>
      <c r="AR128" t="s">
        <v>105</v>
      </c>
      <c r="AS128" t="s">
        <v>403</v>
      </c>
      <c r="AU128" t="s">
        <v>348</v>
      </c>
      <c r="AV128" t="s">
        <v>348</v>
      </c>
      <c r="AW128" t="s">
        <v>348</v>
      </c>
      <c r="AX128" t="s">
        <v>348</v>
      </c>
      <c r="AY128" t="s">
        <v>348</v>
      </c>
      <c r="AZ128" t="s">
        <v>348</v>
      </c>
      <c r="BA128" t="s">
        <v>348</v>
      </c>
      <c r="BB128" t="s">
        <v>348</v>
      </c>
      <c r="BC128" t="s">
        <v>348</v>
      </c>
      <c r="BD128" t="s">
        <v>381</v>
      </c>
      <c r="BE128" t="s">
        <v>85</v>
      </c>
      <c r="BF128" t="s">
        <v>408</v>
      </c>
      <c r="BG128" t="s">
        <v>85</v>
      </c>
      <c r="BH128" t="s">
        <v>24</v>
      </c>
      <c r="BI128" t="s">
        <v>105</v>
      </c>
      <c r="BJ128" t="s">
        <v>70</v>
      </c>
      <c r="BL128" t="s">
        <v>380</v>
      </c>
      <c r="BM128" t="s">
        <v>391</v>
      </c>
      <c r="BO128" t="s">
        <v>399</v>
      </c>
    </row>
    <row r="129" spans="1:67" customFormat="1" hidden="1" x14ac:dyDescent="0.25">
      <c r="A129">
        <v>28</v>
      </c>
      <c r="B129" t="s">
        <v>74</v>
      </c>
      <c r="C129">
        <v>4</v>
      </c>
      <c r="D129">
        <v>3</v>
      </c>
      <c r="E129">
        <v>2</v>
      </c>
      <c r="F129">
        <v>9</v>
      </c>
      <c r="G129" t="s">
        <v>34</v>
      </c>
      <c r="H129">
        <v>70</v>
      </c>
      <c r="I129" t="s">
        <v>21</v>
      </c>
      <c r="J129" t="s">
        <v>22</v>
      </c>
      <c r="K129">
        <v>16</v>
      </c>
      <c r="L129" t="s">
        <v>439</v>
      </c>
      <c r="M129" t="s">
        <v>74</v>
      </c>
      <c r="AA129" t="s">
        <v>349</v>
      </c>
      <c r="AB129" t="s">
        <v>44</v>
      </c>
      <c r="AC129" t="s">
        <v>349</v>
      </c>
      <c r="AD129" t="s">
        <v>349</v>
      </c>
      <c r="AE129" t="s">
        <v>382</v>
      </c>
      <c r="AF129" t="s">
        <v>349</v>
      </c>
      <c r="AG129" t="s">
        <v>349</v>
      </c>
      <c r="AH129" t="s">
        <v>349</v>
      </c>
      <c r="AI129" t="s">
        <v>349</v>
      </c>
      <c r="AJ129" t="s">
        <v>382</v>
      </c>
      <c r="AK129" t="s">
        <v>382</v>
      </c>
      <c r="AL129" t="s">
        <v>382</v>
      </c>
      <c r="AM129" t="s">
        <v>382</v>
      </c>
      <c r="AN129" t="s">
        <v>382</v>
      </c>
      <c r="AO129" t="s">
        <v>382</v>
      </c>
      <c r="AP129" t="s">
        <v>409</v>
      </c>
      <c r="AQ129" t="s">
        <v>395</v>
      </c>
      <c r="AR129" t="s">
        <v>345</v>
      </c>
      <c r="AS129" t="s">
        <v>404</v>
      </c>
      <c r="AU129" t="s">
        <v>349</v>
      </c>
      <c r="AV129" t="s">
        <v>349</v>
      </c>
      <c r="AW129" t="s">
        <v>349</v>
      </c>
      <c r="AX129" t="s">
        <v>349</v>
      </c>
      <c r="AY129" t="s">
        <v>349</v>
      </c>
      <c r="AZ129" t="s">
        <v>349</v>
      </c>
      <c r="BA129" t="s">
        <v>349</v>
      </c>
      <c r="BB129" t="s">
        <v>349</v>
      </c>
      <c r="BC129" t="s">
        <v>349</v>
      </c>
      <c r="BD129" t="s">
        <v>382</v>
      </c>
      <c r="BE129" t="s">
        <v>595</v>
      </c>
      <c r="BF129" t="s">
        <v>409</v>
      </c>
      <c r="BG129" t="s">
        <v>595</v>
      </c>
      <c r="BH129" t="s">
        <v>395</v>
      </c>
      <c r="BI129" t="s">
        <v>345</v>
      </c>
      <c r="BJ129" t="s">
        <v>379</v>
      </c>
      <c r="BL129" t="s">
        <v>345</v>
      </c>
      <c r="BM129" t="s">
        <v>379</v>
      </c>
      <c r="BO129" t="s">
        <v>70</v>
      </c>
    </row>
    <row r="130" spans="1:67" customFormat="1" hidden="1" x14ac:dyDescent="0.25">
      <c r="A130">
        <v>29</v>
      </c>
      <c r="B130" t="s">
        <v>75</v>
      </c>
      <c r="C130">
        <v>6</v>
      </c>
      <c r="D130">
        <v>3</v>
      </c>
      <c r="E130">
        <v>3</v>
      </c>
      <c r="F130">
        <v>8</v>
      </c>
      <c r="G130" t="s">
        <v>76</v>
      </c>
      <c r="H130">
        <v>80</v>
      </c>
      <c r="I130" t="s">
        <v>13</v>
      </c>
      <c r="J130" t="s">
        <v>14</v>
      </c>
      <c r="K130">
        <v>2</v>
      </c>
      <c r="L130" t="s">
        <v>439</v>
      </c>
      <c r="M130" t="s">
        <v>445</v>
      </c>
      <c r="X130" s="3"/>
      <c r="Y130" s="3"/>
      <c r="Z130" s="3"/>
      <c r="AA130" t="s">
        <v>350</v>
      </c>
      <c r="AB130" t="s">
        <v>44</v>
      </c>
      <c r="AC130" t="s">
        <v>350</v>
      </c>
      <c r="AD130" t="s">
        <v>350</v>
      </c>
      <c r="AE130" t="s">
        <v>383</v>
      </c>
      <c r="AF130" t="s">
        <v>350</v>
      </c>
      <c r="AG130" t="s">
        <v>350</v>
      </c>
      <c r="AH130" t="s">
        <v>350</v>
      </c>
      <c r="AI130" t="s">
        <v>350</v>
      </c>
      <c r="AJ130" t="s">
        <v>383</v>
      </c>
      <c r="AK130" t="s">
        <v>383</v>
      </c>
      <c r="AL130" t="s">
        <v>383</v>
      </c>
      <c r="AM130" t="s">
        <v>383</v>
      </c>
      <c r="AN130" t="s">
        <v>383</v>
      </c>
      <c r="AO130" t="s">
        <v>383</v>
      </c>
      <c r="AP130" t="s">
        <v>410</v>
      </c>
      <c r="AQ130" t="s">
        <v>396</v>
      </c>
      <c r="AR130" t="s">
        <v>346</v>
      </c>
      <c r="AS130" t="s">
        <v>405</v>
      </c>
      <c r="AU130" t="s">
        <v>350</v>
      </c>
      <c r="AV130" t="s">
        <v>350</v>
      </c>
      <c r="AW130" t="s">
        <v>350</v>
      </c>
      <c r="AX130" t="s">
        <v>350</v>
      </c>
      <c r="AY130" t="s">
        <v>350</v>
      </c>
      <c r="AZ130" t="s">
        <v>350</v>
      </c>
      <c r="BA130" t="s">
        <v>350</v>
      </c>
      <c r="BB130" t="s">
        <v>350</v>
      </c>
      <c r="BC130" t="s">
        <v>350</v>
      </c>
      <c r="BD130" t="s">
        <v>383</v>
      </c>
      <c r="BF130" t="s">
        <v>410</v>
      </c>
      <c r="BG130" t="s">
        <v>403</v>
      </c>
      <c r="BH130" t="s">
        <v>396</v>
      </c>
      <c r="BI130" t="s">
        <v>346</v>
      </c>
      <c r="BJ130" t="s">
        <v>380</v>
      </c>
      <c r="BL130" t="s">
        <v>346</v>
      </c>
      <c r="BM130" t="s">
        <v>380</v>
      </c>
      <c r="BO130" t="s">
        <v>403</v>
      </c>
    </row>
    <row r="131" spans="1:67" customFormat="1" hidden="1" x14ac:dyDescent="0.25">
      <c r="A131">
        <v>30</v>
      </c>
      <c r="B131" t="s">
        <v>77</v>
      </c>
      <c r="C131">
        <v>5</v>
      </c>
      <c r="D131">
        <v>3</v>
      </c>
      <c r="E131">
        <v>3</v>
      </c>
      <c r="F131">
        <v>9</v>
      </c>
      <c r="G131" t="s">
        <v>78</v>
      </c>
      <c r="H131">
        <v>80</v>
      </c>
      <c r="I131" t="s">
        <v>21</v>
      </c>
      <c r="J131" t="s">
        <v>22</v>
      </c>
      <c r="K131">
        <v>2</v>
      </c>
      <c r="L131" t="s">
        <v>439</v>
      </c>
      <c r="M131" t="s">
        <v>443</v>
      </c>
      <c r="AA131" t="s">
        <v>351</v>
      </c>
      <c r="AB131" t="s">
        <v>44</v>
      </c>
      <c r="AC131" t="s">
        <v>351</v>
      </c>
      <c r="AD131" t="s">
        <v>351</v>
      </c>
      <c r="AE131" t="s">
        <v>384</v>
      </c>
      <c r="AF131" t="s">
        <v>351</v>
      </c>
      <c r="AG131" t="s">
        <v>351</v>
      </c>
      <c r="AH131" t="s">
        <v>351</v>
      </c>
      <c r="AI131" t="s">
        <v>351</v>
      </c>
      <c r="AJ131" t="s">
        <v>384</v>
      </c>
      <c r="AK131" t="s">
        <v>384</v>
      </c>
      <c r="AL131" t="s">
        <v>384</v>
      </c>
      <c r="AM131" t="s">
        <v>384</v>
      </c>
      <c r="AN131" t="s">
        <v>384</v>
      </c>
      <c r="AO131" t="s">
        <v>384</v>
      </c>
      <c r="AP131" t="s">
        <v>411</v>
      </c>
      <c r="AQ131" t="s">
        <v>397</v>
      </c>
      <c r="AR131" t="s">
        <v>8</v>
      </c>
      <c r="AS131" t="s">
        <v>406</v>
      </c>
      <c r="AU131" t="s">
        <v>351</v>
      </c>
      <c r="AV131" t="s">
        <v>351</v>
      </c>
      <c r="AW131" t="s">
        <v>351</v>
      </c>
      <c r="AX131" t="s">
        <v>351</v>
      </c>
      <c r="AY131" t="s">
        <v>351</v>
      </c>
      <c r="AZ131" t="s">
        <v>351</v>
      </c>
      <c r="BA131" t="s">
        <v>351</v>
      </c>
      <c r="BB131" t="s">
        <v>351</v>
      </c>
      <c r="BC131" t="s">
        <v>351</v>
      </c>
      <c r="BD131" t="s">
        <v>384</v>
      </c>
      <c r="BF131" t="s">
        <v>411</v>
      </c>
      <c r="BG131" t="s">
        <v>404</v>
      </c>
      <c r="BH131" t="s">
        <v>397</v>
      </c>
      <c r="BI131" t="s">
        <v>8</v>
      </c>
      <c r="BJ131" t="s">
        <v>309</v>
      </c>
      <c r="BL131" t="s">
        <v>8</v>
      </c>
      <c r="BM131" t="s">
        <v>392</v>
      </c>
      <c r="BO131" t="s">
        <v>105</v>
      </c>
    </row>
    <row r="132" spans="1:67" customFormat="1" hidden="1" x14ac:dyDescent="0.25">
      <c r="A132">
        <v>31</v>
      </c>
      <c r="B132" t="s">
        <v>79</v>
      </c>
      <c r="C132">
        <v>5</v>
      </c>
      <c r="D132">
        <v>3</v>
      </c>
      <c r="E132">
        <v>2</v>
      </c>
      <c r="F132">
        <v>8</v>
      </c>
      <c r="G132" t="s">
        <v>80</v>
      </c>
      <c r="H132">
        <v>90</v>
      </c>
      <c r="I132" t="s">
        <v>21</v>
      </c>
      <c r="J132" t="s">
        <v>22</v>
      </c>
      <c r="K132">
        <v>2</v>
      </c>
      <c r="L132" t="s">
        <v>439</v>
      </c>
      <c r="M132" t="s">
        <v>79</v>
      </c>
      <c r="O132" t="s">
        <v>527</v>
      </c>
      <c r="P132" t="s">
        <v>516</v>
      </c>
      <c r="Q132" t="s">
        <v>2</v>
      </c>
      <c r="R132" t="s">
        <v>3</v>
      </c>
      <c r="S132" t="s">
        <v>4</v>
      </c>
      <c r="AA132" t="s">
        <v>352</v>
      </c>
      <c r="AB132" t="s">
        <v>44</v>
      </c>
      <c r="AC132" t="s">
        <v>352</v>
      </c>
      <c r="AD132" t="s">
        <v>352</v>
      </c>
      <c r="AE132" t="s">
        <v>385</v>
      </c>
      <c r="AF132" t="s">
        <v>352</v>
      </c>
      <c r="AG132" t="s">
        <v>352</v>
      </c>
      <c r="AH132" t="s">
        <v>352</v>
      </c>
      <c r="AI132" t="s">
        <v>352</v>
      </c>
      <c r="AJ132" t="s">
        <v>385</v>
      </c>
      <c r="AK132" t="s">
        <v>385</v>
      </c>
      <c r="AL132" t="s">
        <v>385</v>
      </c>
      <c r="AM132" t="s">
        <v>385</v>
      </c>
      <c r="AN132" t="s">
        <v>385</v>
      </c>
      <c r="AO132" t="s">
        <v>385</v>
      </c>
      <c r="AP132" t="s">
        <v>412</v>
      </c>
      <c r="AQ132" t="s">
        <v>398</v>
      </c>
      <c r="AR132" t="s">
        <v>347</v>
      </c>
      <c r="AS132" t="s">
        <v>407</v>
      </c>
      <c r="AU132" t="s">
        <v>352</v>
      </c>
      <c r="AV132" t="s">
        <v>352</v>
      </c>
      <c r="AW132" t="s">
        <v>352</v>
      </c>
      <c r="AX132" t="s">
        <v>352</v>
      </c>
      <c r="AY132" t="s">
        <v>352</v>
      </c>
      <c r="AZ132" t="s">
        <v>352</v>
      </c>
      <c r="BA132" t="s">
        <v>352</v>
      </c>
      <c r="BB132" t="s">
        <v>352</v>
      </c>
      <c r="BC132" t="s">
        <v>352</v>
      </c>
      <c r="BD132" t="s">
        <v>385</v>
      </c>
      <c r="BF132" t="s">
        <v>412</v>
      </c>
      <c r="BG132" t="s">
        <v>405</v>
      </c>
      <c r="BH132" t="s">
        <v>398</v>
      </c>
      <c r="BI132" t="s">
        <v>347</v>
      </c>
      <c r="BJ132" t="s">
        <v>142</v>
      </c>
      <c r="BL132" t="s">
        <v>65</v>
      </c>
      <c r="BM132" t="s">
        <v>345</v>
      </c>
      <c r="BO132" t="s">
        <v>379</v>
      </c>
    </row>
    <row r="133" spans="1:67" customFormat="1" hidden="1" x14ac:dyDescent="0.25">
      <c r="A133">
        <v>32</v>
      </c>
      <c r="B133" t="s">
        <v>81</v>
      </c>
      <c r="C133">
        <v>4</v>
      </c>
      <c r="D133">
        <v>7</v>
      </c>
      <c r="E133">
        <v>1</v>
      </c>
      <c r="F133">
        <v>10</v>
      </c>
      <c r="G133" t="s">
        <v>82</v>
      </c>
      <c r="H133">
        <v>160</v>
      </c>
      <c r="I133" t="s">
        <v>40</v>
      </c>
      <c r="J133" t="s">
        <v>30</v>
      </c>
      <c r="K133">
        <v>1</v>
      </c>
      <c r="L133" t="s">
        <v>439</v>
      </c>
      <c r="M133" t="s">
        <v>81</v>
      </c>
      <c r="O133" s="3">
        <v>1</v>
      </c>
      <c r="P133" s="19">
        <v>1100</v>
      </c>
      <c r="Q133" s="3">
        <v>60</v>
      </c>
      <c r="R133" s="3">
        <v>40</v>
      </c>
      <c r="S133" s="3">
        <v>40</v>
      </c>
      <c r="AA133" t="s">
        <v>354</v>
      </c>
      <c r="AB133" t="s">
        <v>353</v>
      </c>
      <c r="AD133" t="s">
        <v>390</v>
      </c>
      <c r="AE133" t="s">
        <v>386</v>
      </c>
      <c r="AF133" t="s">
        <v>70</v>
      </c>
      <c r="AG133" t="s">
        <v>70</v>
      </c>
      <c r="AH133" t="s">
        <v>70</v>
      </c>
      <c r="AI133" t="s">
        <v>70</v>
      </c>
      <c r="AJ133" t="s">
        <v>386</v>
      </c>
      <c r="AK133" t="s">
        <v>386</v>
      </c>
      <c r="AL133" t="s">
        <v>386</v>
      </c>
      <c r="AM133" t="s">
        <v>386</v>
      </c>
      <c r="AN133" t="s">
        <v>386</v>
      </c>
      <c r="AO133" t="s">
        <v>386</v>
      </c>
      <c r="AQ133" t="s">
        <v>403</v>
      </c>
      <c r="AR133" t="s">
        <v>348</v>
      </c>
      <c r="AS133" t="s">
        <v>408</v>
      </c>
      <c r="AV133" t="s">
        <v>399</v>
      </c>
      <c r="AW133" t="s">
        <v>390</v>
      </c>
      <c r="AX133" t="s">
        <v>403</v>
      </c>
      <c r="AY133" t="s">
        <v>390</v>
      </c>
      <c r="AZ133" t="s">
        <v>399</v>
      </c>
      <c r="BA133" t="s">
        <v>390</v>
      </c>
      <c r="BB133" t="s">
        <v>70</v>
      </c>
      <c r="BC133" t="s">
        <v>70</v>
      </c>
      <c r="BD133" t="s">
        <v>386</v>
      </c>
      <c r="BG133" t="s">
        <v>406</v>
      </c>
      <c r="BH133" t="s">
        <v>399</v>
      </c>
      <c r="BI133" t="s">
        <v>348</v>
      </c>
      <c r="BJ133" t="s">
        <v>381</v>
      </c>
      <c r="BL133" t="s">
        <v>309</v>
      </c>
      <c r="BM133" t="s">
        <v>346</v>
      </c>
      <c r="BO133" t="s">
        <v>380</v>
      </c>
    </row>
    <row r="134" spans="1:67" customFormat="1" hidden="1" x14ac:dyDescent="0.25">
      <c r="A134">
        <v>33</v>
      </c>
      <c r="B134" t="s">
        <v>83</v>
      </c>
      <c r="C134">
        <v>6</v>
      </c>
      <c r="D134">
        <v>3</v>
      </c>
      <c r="E134">
        <v>4</v>
      </c>
      <c r="F134">
        <v>7</v>
      </c>
      <c r="G134" t="s">
        <v>594</v>
      </c>
      <c r="H134">
        <v>60</v>
      </c>
      <c r="I134" t="s">
        <v>17</v>
      </c>
      <c r="J134" t="s">
        <v>18</v>
      </c>
      <c r="K134">
        <v>16</v>
      </c>
      <c r="L134" t="s">
        <v>439</v>
      </c>
      <c r="M134" t="s">
        <v>451</v>
      </c>
      <c r="O134" s="3">
        <v>2</v>
      </c>
      <c r="P134" s="19">
        <v>1100</v>
      </c>
      <c r="Q134" s="3">
        <v>100</v>
      </c>
      <c r="R134" s="3">
        <v>50</v>
      </c>
      <c r="S134" s="3">
        <v>40</v>
      </c>
      <c r="AA134" t="s">
        <v>50</v>
      </c>
      <c r="AB134" t="s">
        <v>353</v>
      </c>
      <c r="AD134" t="s">
        <v>391</v>
      </c>
      <c r="AE134" t="s">
        <v>387</v>
      </c>
      <c r="AF134" t="s">
        <v>379</v>
      </c>
      <c r="AG134" t="s">
        <v>379</v>
      </c>
      <c r="AH134" t="s">
        <v>379</v>
      </c>
      <c r="AI134" t="s">
        <v>379</v>
      </c>
      <c r="AJ134" t="s">
        <v>387</v>
      </c>
      <c r="AK134" t="s">
        <v>387</v>
      </c>
      <c r="AL134" t="s">
        <v>387</v>
      </c>
      <c r="AM134" t="s">
        <v>387</v>
      </c>
      <c r="AN134" t="s">
        <v>387</v>
      </c>
      <c r="AO134" t="s">
        <v>387</v>
      </c>
      <c r="AQ134" t="s">
        <v>404</v>
      </c>
      <c r="AR134" t="s">
        <v>349</v>
      </c>
      <c r="AS134" t="s">
        <v>409</v>
      </c>
      <c r="AV134" t="s">
        <v>65</v>
      </c>
      <c r="AW134" t="s">
        <v>391</v>
      </c>
      <c r="AX134" t="s">
        <v>404</v>
      </c>
      <c r="AY134" t="s">
        <v>391</v>
      </c>
      <c r="AZ134" t="s">
        <v>65</v>
      </c>
      <c r="BA134" t="s">
        <v>391</v>
      </c>
      <c r="BB134" t="s">
        <v>379</v>
      </c>
      <c r="BC134" t="s">
        <v>379</v>
      </c>
      <c r="BD134" t="s">
        <v>387</v>
      </c>
      <c r="BG134" t="s">
        <v>407</v>
      </c>
      <c r="BH134" t="s">
        <v>65</v>
      </c>
      <c r="BI134" t="s">
        <v>349</v>
      </c>
      <c r="BJ134" t="s">
        <v>382</v>
      </c>
      <c r="BL134" t="s">
        <v>142</v>
      </c>
      <c r="BM134" t="s">
        <v>8</v>
      </c>
      <c r="BO134" t="s">
        <v>345</v>
      </c>
    </row>
    <row r="135" spans="1:67" customFormat="1" hidden="1" x14ac:dyDescent="0.25">
      <c r="A135">
        <v>34</v>
      </c>
      <c r="B135" t="s">
        <v>84</v>
      </c>
      <c r="C135">
        <v>6</v>
      </c>
      <c r="D135">
        <v>3</v>
      </c>
      <c r="E135">
        <v>4</v>
      </c>
      <c r="F135">
        <v>7</v>
      </c>
      <c r="G135" t="s">
        <v>85</v>
      </c>
      <c r="H135">
        <v>70</v>
      </c>
      <c r="I135" t="s">
        <v>30</v>
      </c>
      <c r="J135" t="s">
        <v>40</v>
      </c>
      <c r="K135">
        <v>2</v>
      </c>
      <c r="L135" t="s">
        <v>439</v>
      </c>
      <c r="M135" t="s">
        <v>441</v>
      </c>
      <c r="O135" s="3">
        <v>3</v>
      </c>
      <c r="P135" s="19">
        <v>1100</v>
      </c>
      <c r="Q135" s="3">
        <v>150</v>
      </c>
      <c r="R135" s="3">
        <v>50</v>
      </c>
      <c r="S135" s="3">
        <v>40</v>
      </c>
      <c r="AA135" t="s">
        <v>355</v>
      </c>
      <c r="AB135" t="s">
        <v>353</v>
      </c>
      <c r="AD135" t="s">
        <v>392</v>
      </c>
      <c r="AE135" t="s">
        <v>388</v>
      </c>
      <c r="AF135" t="s">
        <v>380</v>
      </c>
      <c r="AG135" t="s">
        <v>380</v>
      </c>
      <c r="AH135" t="s">
        <v>380</v>
      </c>
      <c r="AI135" t="s">
        <v>380</v>
      </c>
      <c r="AJ135" t="s">
        <v>388</v>
      </c>
      <c r="AK135" t="s">
        <v>388</v>
      </c>
      <c r="AL135" t="s">
        <v>388</v>
      </c>
      <c r="AM135" t="s">
        <v>388</v>
      </c>
      <c r="AN135" t="s">
        <v>388</v>
      </c>
      <c r="AO135" t="s">
        <v>388</v>
      </c>
      <c r="AQ135" t="s">
        <v>405</v>
      </c>
      <c r="AR135" t="s">
        <v>350</v>
      </c>
      <c r="AS135" t="s">
        <v>410</v>
      </c>
      <c r="AV135" t="s">
        <v>400</v>
      </c>
      <c r="AW135" t="s">
        <v>392</v>
      </c>
      <c r="AX135" t="s">
        <v>405</v>
      </c>
      <c r="AY135" t="s">
        <v>392</v>
      </c>
      <c r="AZ135" t="s">
        <v>400</v>
      </c>
      <c r="BA135" t="s">
        <v>392</v>
      </c>
      <c r="BB135" t="s">
        <v>380</v>
      </c>
      <c r="BC135" t="s">
        <v>380</v>
      </c>
      <c r="BD135" t="s">
        <v>388</v>
      </c>
      <c r="BG135" t="s">
        <v>408</v>
      </c>
      <c r="BH135" t="s">
        <v>400</v>
      </c>
      <c r="BI135" t="s">
        <v>350</v>
      </c>
      <c r="BJ135" t="s">
        <v>383</v>
      </c>
      <c r="BL135" t="s">
        <v>404</v>
      </c>
      <c r="BM135" t="s">
        <v>65</v>
      </c>
      <c r="BO135" t="s">
        <v>346</v>
      </c>
    </row>
    <row r="136" spans="1:67" customFormat="1" hidden="1" x14ac:dyDescent="0.25">
      <c r="A136">
        <v>35</v>
      </c>
      <c r="B136" t="s">
        <v>86</v>
      </c>
      <c r="C136">
        <v>8</v>
      </c>
      <c r="D136">
        <v>3</v>
      </c>
      <c r="E136">
        <v>4</v>
      </c>
      <c r="F136">
        <v>7</v>
      </c>
      <c r="G136" t="s">
        <v>87</v>
      </c>
      <c r="H136">
        <v>100</v>
      </c>
      <c r="I136" t="s">
        <v>17</v>
      </c>
      <c r="J136" t="s">
        <v>18</v>
      </c>
      <c r="K136">
        <v>4</v>
      </c>
      <c r="L136" t="s">
        <v>439</v>
      </c>
      <c r="M136" t="s">
        <v>442</v>
      </c>
      <c r="O136" s="20">
        <v>4</v>
      </c>
      <c r="P136" s="22">
        <v>1100</v>
      </c>
      <c r="Q136" s="20">
        <v>150</v>
      </c>
      <c r="R136" s="20">
        <v>70</v>
      </c>
      <c r="S136" s="20">
        <v>40</v>
      </c>
      <c r="AA136" t="s">
        <v>356</v>
      </c>
      <c r="AB136" t="s">
        <v>353</v>
      </c>
      <c r="AD136" t="s">
        <v>393</v>
      </c>
      <c r="AE136" t="s">
        <v>310</v>
      </c>
      <c r="AF136" t="s">
        <v>309</v>
      </c>
      <c r="AG136" t="s">
        <v>309</v>
      </c>
      <c r="AH136" t="s">
        <v>309</v>
      </c>
      <c r="AI136" t="s">
        <v>309</v>
      </c>
      <c r="AJ136" t="s">
        <v>310</v>
      </c>
      <c r="AK136" t="s">
        <v>310</v>
      </c>
      <c r="AL136" t="s">
        <v>310</v>
      </c>
      <c r="AM136" t="s">
        <v>310</v>
      </c>
      <c r="AN136" t="s">
        <v>310</v>
      </c>
      <c r="AO136" t="s">
        <v>310</v>
      </c>
      <c r="AQ136" t="s">
        <v>406</v>
      </c>
      <c r="AR136" t="s">
        <v>351</v>
      </c>
      <c r="AS136" t="s">
        <v>411</v>
      </c>
      <c r="AV136" t="s">
        <v>401</v>
      </c>
      <c r="AW136" t="s">
        <v>393</v>
      </c>
      <c r="AX136" t="s">
        <v>406</v>
      </c>
      <c r="AY136" t="s">
        <v>393</v>
      </c>
      <c r="AZ136" t="s">
        <v>401</v>
      </c>
      <c r="BA136" t="s">
        <v>393</v>
      </c>
      <c r="BB136" t="s">
        <v>309</v>
      </c>
      <c r="BC136" t="s">
        <v>309</v>
      </c>
      <c r="BD136" t="s">
        <v>310</v>
      </c>
      <c r="BG136" t="s">
        <v>409</v>
      </c>
      <c r="BH136" t="s">
        <v>401</v>
      </c>
      <c r="BI136" t="s">
        <v>351</v>
      </c>
      <c r="BJ136" t="s">
        <v>384</v>
      </c>
      <c r="BL136" t="s">
        <v>405</v>
      </c>
      <c r="BM136" t="s">
        <v>393</v>
      </c>
      <c r="BO136" t="s">
        <v>8</v>
      </c>
    </row>
    <row r="137" spans="1:67" customFormat="1" hidden="1" x14ac:dyDescent="0.25">
      <c r="A137">
        <v>36</v>
      </c>
      <c r="B137" t="s">
        <v>88</v>
      </c>
      <c r="C137">
        <v>7</v>
      </c>
      <c r="D137">
        <v>3</v>
      </c>
      <c r="E137">
        <v>4</v>
      </c>
      <c r="F137">
        <v>8</v>
      </c>
      <c r="G137" t="s">
        <v>89</v>
      </c>
      <c r="H137">
        <v>110</v>
      </c>
      <c r="I137" t="s">
        <v>17</v>
      </c>
      <c r="J137" t="s">
        <v>18</v>
      </c>
      <c r="K137">
        <v>2</v>
      </c>
      <c r="L137" t="s">
        <v>439</v>
      </c>
      <c r="M137" t="s">
        <v>443</v>
      </c>
      <c r="AA137" t="s">
        <v>357</v>
      </c>
      <c r="AB137" t="s">
        <v>353</v>
      </c>
      <c r="AD137" t="s">
        <v>394</v>
      </c>
      <c r="AF137" t="s">
        <v>142</v>
      </c>
      <c r="AG137" t="s">
        <v>142</v>
      </c>
      <c r="AH137" t="s">
        <v>142</v>
      </c>
      <c r="AI137" t="s">
        <v>142</v>
      </c>
      <c r="AJ137" t="s">
        <v>390</v>
      </c>
      <c r="AK137" t="s">
        <v>399</v>
      </c>
      <c r="AL137" t="s">
        <v>390</v>
      </c>
      <c r="AM137" t="s">
        <v>403</v>
      </c>
      <c r="AN137" t="s">
        <v>390</v>
      </c>
      <c r="AO137" t="s">
        <v>390</v>
      </c>
      <c r="AQ137" t="s">
        <v>407</v>
      </c>
      <c r="AR137" t="s">
        <v>352</v>
      </c>
      <c r="AS137" t="s">
        <v>412</v>
      </c>
      <c r="AV137" t="s">
        <v>402</v>
      </c>
      <c r="AW137" t="s">
        <v>394</v>
      </c>
      <c r="AX137" t="s">
        <v>407</v>
      </c>
      <c r="AY137" t="s">
        <v>394</v>
      </c>
      <c r="AZ137" t="s">
        <v>402</v>
      </c>
      <c r="BA137" t="s">
        <v>394</v>
      </c>
      <c r="BB137" t="s">
        <v>142</v>
      </c>
      <c r="BC137" t="s">
        <v>142</v>
      </c>
      <c r="BD137" t="s">
        <v>399</v>
      </c>
      <c r="BG137" t="s">
        <v>410</v>
      </c>
      <c r="BH137" t="s">
        <v>402</v>
      </c>
      <c r="BI137" t="s">
        <v>352</v>
      </c>
      <c r="BJ137" t="s">
        <v>385</v>
      </c>
      <c r="BL137" t="s">
        <v>400</v>
      </c>
      <c r="BM137" t="s">
        <v>309</v>
      </c>
      <c r="BO137" t="s">
        <v>65</v>
      </c>
    </row>
    <row r="138" spans="1:67" customFormat="1" hidden="1" x14ac:dyDescent="0.25">
      <c r="A138">
        <v>37</v>
      </c>
      <c r="B138" t="s">
        <v>32</v>
      </c>
      <c r="C138">
        <v>6</v>
      </c>
      <c r="D138">
        <v>2</v>
      </c>
      <c r="E138">
        <v>3</v>
      </c>
      <c r="F138">
        <v>7</v>
      </c>
      <c r="G138" t="s">
        <v>90</v>
      </c>
      <c r="H138">
        <v>40</v>
      </c>
      <c r="I138" t="s">
        <v>463</v>
      </c>
      <c r="J138" t="s">
        <v>466</v>
      </c>
      <c r="K138">
        <v>16</v>
      </c>
      <c r="L138" t="s">
        <v>454</v>
      </c>
      <c r="M138" t="s">
        <v>32</v>
      </c>
      <c r="AA138" t="s">
        <v>91</v>
      </c>
      <c r="AB138" t="s">
        <v>353</v>
      </c>
      <c r="AD138" t="s">
        <v>24</v>
      </c>
      <c r="AF138" t="s">
        <v>381</v>
      </c>
      <c r="AG138" t="s">
        <v>381</v>
      </c>
      <c r="AH138" t="s">
        <v>381</v>
      </c>
      <c r="AI138" t="s">
        <v>381</v>
      </c>
      <c r="AJ138" t="s">
        <v>391</v>
      </c>
      <c r="AK138" t="s">
        <v>65</v>
      </c>
      <c r="AL138" t="s">
        <v>391</v>
      </c>
      <c r="AM138" t="s">
        <v>404</v>
      </c>
      <c r="AN138" t="s">
        <v>391</v>
      </c>
      <c r="AO138" t="s">
        <v>391</v>
      </c>
      <c r="AQ138" t="s">
        <v>408</v>
      </c>
      <c r="AV138" t="s">
        <v>85</v>
      </c>
      <c r="AW138" t="s">
        <v>24</v>
      </c>
      <c r="AX138" t="s">
        <v>408</v>
      </c>
      <c r="AY138" t="s">
        <v>24</v>
      </c>
      <c r="AZ138" t="s">
        <v>85</v>
      </c>
      <c r="BA138" t="s">
        <v>24</v>
      </c>
      <c r="BB138" t="s">
        <v>381</v>
      </c>
      <c r="BC138" t="s">
        <v>381</v>
      </c>
      <c r="BD138" t="s">
        <v>65</v>
      </c>
      <c r="BG138" t="s">
        <v>411</v>
      </c>
      <c r="BH138" t="s">
        <v>85</v>
      </c>
      <c r="BI138" t="s">
        <v>70</v>
      </c>
      <c r="BJ138" t="s">
        <v>386</v>
      </c>
      <c r="BL138" t="s">
        <v>406</v>
      </c>
      <c r="BM138" t="s">
        <v>394</v>
      </c>
      <c r="BO138" t="s">
        <v>309</v>
      </c>
    </row>
    <row r="139" spans="1:67" customFormat="1" hidden="1" x14ac:dyDescent="0.25">
      <c r="A139">
        <v>38</v>
      </c>
      <c r="B139" t="s">
        <v>432</v>
      </c>
      <c r="C139">
        <v>6</v>
      </c>
      <c r="D139">
        <v>2</v>
      </c>
      <c r="E139">
        <v>3</v>
      </c>
      <c r="F139">
        <v>7</v>
      </c>
      <c r="G139" t="s">
        <v>92</v>
      </c>
      <c r="H139">
        <v>40</v>
      </c>
      <c r="I139" t="s">
        <v>463</v>
      </c>
      <c r="J139" t="s">
        <v>466</v>
      </c>
      <c r="K139">
        <v>1</v>
      </c>
      <c r="L139" t="s">
        <v>454</v>
      </c>
      <c r="M139" t="s">
        <v>432</v>
      </c>
      <c r="AA139" t="s">
        <v>358</v>
      </c>
      <c r="AB139" t="s">
        <v>353</v>
      </c>
      <c r="AD139" t="s">
        <v>395</v>
      </c>
      <c r="AF139" t="s">
        <v>382</v>
      </c>
      <c r="AG139" t="s">
        <v>382</v>
      </c>
      <c r="AH139" t="s">
        <v>382</v>
      </c>
      <c r="AI139" t="s">
        <v>382</v>
      </c>
      <c r="AJ139" t="s">
        <v>392</v>
      </c>
      <c r="AK139" t="s">
        <v>400</v>
      </c>
      <c r="AL139" t="s">
        <v>392</v>
      </c>
      <c r="AM139" t="s">
        <v>405</v>
      </c>
      <c r="AN139" t="s">
        <v>392</v>
      </c>
      <c r="AO139" t="s">
        <v>392</v>
      </c>
      <c r="AQ139" t="s">
        <v>409</v>
      </c>
      <c r="AV139" t="s">
        <v>595</v>
      </c>
      <c r="AW139" t="s">
        <v>395</v>
      </c>
      <c r="AX139" t="s">
        <v>409</v>
      </c>
      <c r="AY139" t="s">
        <v>395</v>
      </c>
      <c r="AZ139" t="s">
        <v>595</v>
      </c>
      <c r="BA139" t="s">
        <v>395</v>
      </c>
      <c r="BB139" t="s">
        <v>382</v>
      </c>
      <c r="BC139" t="s">
        <v>382</v>
      </c>
      <c r="BD139" t="s">
        <v>400</v>
      </c>
      <c r="BG139" t="s">
        <v>412</v>
      </c>
      <c r="BH139" t="s">
        <v>595</v>
      </c>
      <c r="BI139" t="s">
        <v>379</v>
      </c>
      <c r="BJ139" t="s">
        <v>387</v>
      </c>
      <c r="BL139" t="s">
        <v>347</v>
      </c>
      <c r="BM139" t="s">
        <v>142</v>
      </c>
      <c r="BO139" t="s">
        <v>142</v>
      </c>
    </row>
    <row r="140" spans="1:67" customFormat="1" hidden="1" x14ac:dyDescent="0.25">
      <c r="A140">
        <v>39</v>
      </c>
      <c r="B140" t="s">
        <v>93</v>
      </c>
      <c r="C140">
        <v>6</v>
      </c>
      <c r="D140">
        <v>2</v>
      </c>
      <c r="E140">
        <v>3</v>
      </c>
      <c r="F140">
        <v>7</v>
      </c>
      <c r="G140" t="s">
        <v>94</v>
      </c>
      <c r="H140">
        <v>40</v>
      </c>
      <c r="I140" t="s">
        <v>463</v>
      </c>
      <c r="J140" t="s">
        <v>466</v>
      </c>
      <c r="K140">
        <v>1</v>
      </c>
      <c r="L140" t="s">
        <v>454</v>
      </c>
      <c r="M140" t="s">
        <v>93</v>
      </c>
      <c r="AA140" t="s">
        <v>359</v>
      </c>
      <c r="AB140" t="s">
        <v>353</v>
      </c>
      <c r="AD140" t="s">
        <v>396</v>
      </c>
      <c r="AF140" t="s">
        <v>383</v>
      </c>
      <c r="AG140" t="s">
        <v>383</v>
      </c>
      <c r="AH140" t="s">
        <v>383</v>
      </c>
      <c r="AI140" t="s">
        <v>383</v>
      </c>
      <c r="AJ140" t="s">
        <v>393</v>
      </c>
      <c r="AK140" t="s">
        <v>401</v>
      </c>
      <c r="AL140" t="s">
        <v>393</v>
      </c>
      <c r="AM140" t="s">
        <v>406</v>
      </c>
      <c r="AN140" t="s">
        <v>393</v>
      </c>
      <c r="AO140" t="s">
        <v>393</v>
      </c>
      <c r="AQ140" t="s">
        <v>410</v>
      </c>
      <c r="AW140" t="s">
        <v>396</v>
      </c>
      <c r="AX140" t="s">
        <v>410</v>
      </c>
      <c r="AY140" t="s">
        <v>396</v>
      </c>
      <c r="AZ140" t="s">
        <v>403</v>
      </c>
      <c r="BA140" t="s">
        <v>396</v>
      </c>
      <c r="BB140" t="s">
        <v>383</v>
      </c>
      <c r="BC140" t="s">
        <v>383</v>
      </c>
      <c r="BD140" t="s">
        <v>401</v>
      </c>
      <c r="BH140" t="s">
        <v>403</v>
      </c>
      <c r="BI140" t="s">
        <v>380</v>
      </c>
      <c r="BJ140" t="s">
        <v>388</v>
      </c>
      <c r="BL140" t="s">
        <v>381</v>
      </c>
      <c r="BM140" t="s">
        <v>404</v>
      </c>
      <c r="BO140" t="s">
        <v>404</v>
      </c>
    </row>
    <row r="141" spans="1:67" customFormat="1" hidden="1" x14ac:dyDescent="0.25">
      <c r="A141">
        <v>40</v>
      </c>
      <c r="B141" t="s">
        <v>95</v>
      </c>
      <c r="C141">
        <v>3</v>
      </c>
      <c r="D141">
        <v>7</v>
      </c>
      <c r="E141">
        <v>3</v>
      </c>
      <c r="F141">
        <v>7</v>
      </c>
      <c r="G141" t="s">
        <v>96</v>
      </c>
      <c r="H141">
        <v>70</v>
      </c>
      <c r="I141" t="s">
        <v>464</v>
      </c>
      <c r="J141" t="s">
        <v>465</v>
      </c>
      <c r="K141">
        <v>1</v>
      </c>
      <c r="L141" t="s">
        <v>454</v>
      </c>
      <c r="M141" t="s">
        <v>95</v>
      </c>
      <c r="AA141" t="s">
        <v>360</v>
      </c>
      <c r="AB141" t="s">
        <v>353</v>
      </c>
      <c r="AD141" t="s">
        <v>397</v>
      </c>
      <c r="AF141" t="s">
        <v>384</v>
      </c>
      <c r="AG141" t="s">
        <v>384</v>
      </c>
      <c r="AH141" t="s">
        <v>384</v>
      </c>
      <c r="AI141" t="s">
        <v>384</v>
      </c>
      <c r="AJ141" t="s">
        <v>394</v>
      </c>
      <c r="AK141" t="s">
        <v>402</v>
      </c>
      <c r="AL141" t="s">
        <v>394</v>
      </c>
      <c r="AM141" t="s">
        <v>407</v>
      </c>
      <c r="AN141" t="s">
        <v>394</v>
      </c>
      <c r="AO141" t="s">
        <v>394</v>
      </c>
      <c r="AQ141" t="s">
        <v>411</v>
      </c>
      <c r="AW141" t="s">
        <v>397</v>
      </c>
      <c r="AX141" t="s">
        <v>411</v>
      </c>
      <c r="AY141" t="s">
        <v>397</v>
      </c>
      <c r="AZ141" t="s">
        <v>404</v>
      </c>
      <c r="BA141" t="s">
        <v>397</v>
      </c>
      <c r="BB141" t="s">
        <v>384</v>
      </c>
      <c r="BC141" t="s">
        <v>384</v>
      </c>
      <c r="BD141" t="s">
        <v>402</v>
      </c>
      <c r="BH141" t="s">
        <v>404</v>
      </c>
      <c r="BI141" t="s">
        <v>309</v>
      </c>
      <c r="BJ141" t="s">
        <v>310</v>
      </c>
      <c r="BL141" t="s">
        <v>382</v>
      </c>
      <c r="BM141" t="s">
        <v>405</v>
      </c>
      <c r="BO141" t="s">
        <v>405</v>
      </c>
    </row>
    <row r="142" spans="1:67" customFormat="1" hidden="1" x14ac:dyDescent="0.25">
      <c r="A142">
        <v>41</v>
      </c>
      <c r="B142" t="s">
        <v>433</v>
      </c>
      <c r="C142">
        <v>6</v>
      </c>
      <c r="D142">
        <v>2</v>
      </c>
      <c r="E142">
        <v>3</v>
      </c>
      <c r="F142">
        <v>7</v>
      </c>
      <c r="G142" t="s">
        <v>434</v>
      </c>
      <c r="H142">
        <v>60</v>
      </c>
      <c r="I142" t="s">
        <v>463</v>
      </c>
      <c r="J142" t="s">
        <v>466</v>
      </c>
      <c r="K142">
        <v>1</v>
      </c>
      <c r="L142" t="s">
        <v>454</v>
      </c>
      <c r="M142" t="s">
        <v>433</v>
      </c>
      <c r="AA142" t="s">
        <v>361</v>
      </c>
      <c r="AB142" t="s">
        <v>353</v>
      </c>
      <c r="AD142" t="s">
        <v>398</v>
      </c>
      <c r="AF142" t="s">
        <v>385</v>
      </c>
      <c r="AG142" t="s">
        <v>385</v>
      </c>
      <c r="AH142" t="s">
        <v>385</v>
      </c>
      <c r="AI142" t="s">
        <v>385</v>
      </c>
      <c r="AJ142" t="s">
        <v>24</v>
      </c>
      <c r="AK142" t="s">
        <v>85</v>
      </c>
      <c r="AL142" t="s">
        <v>24</v>
      </c>
      <c r="AM142" t="s">
        <v>408</v>
      </c>
      <c r="AN142" t="s">
        <v>24</v>
      </c>
      <c r="AO142" t="s">
        <v>24</v>
      </c>
      <c r="AQ142" t="s">
        <v>412</v>
      </c>
      <c r="AW142" t="s">
        <v>398</v>
      </c>
      <c r="AX142" t="s">
        <v>412</v>
      </c>
      <c r="AY142" t="s">
        <v>398</v>
      </c>
      <c r="AZ142" t="s">
        <v>405</v>
      </c>
      <c r="BA142" t="s">
        <v>398</v>
      </c>
      <c r="BB142" t="s">
        <v>385</v>
      </c>
      <c r="BC142" t="s">
        <v>385</v>
      </c>
      <c r="BD142" t="s">
        <v>85</v>
      </c>
      <c r="BH142" t="s">
        <v>405</v>
      </c>
      <c r="BI142" t="s">
        <v>142</v>
      </c>
      <c r="BJ142" t="s">
        <v>399</v>
      </c>
      <c r="BL142" t="s">
        <v>401</v>
      </c>
      <c r="BM142" t="s">
        <v>400</v>
      </c>
      <c r="BO142" t="s">
        <v>400</v>
      </c>
    </row>
    <row r="143" spans="1:67" customFormat="1" hidden="1" x14ac:dyDescent="0.25">
      <c r="A143">
        <v>42</v>
      </c>
      <c r="B143" t="s">
        <v>97</v>
      </c>
      <c r="C143">
        <v>7</v>
      </c>
      <c r="D143">
        <v>2</v>
      </c>
      <c r="E143">
        <v>3</v>
      </c>
      <c r="F143">
        <v>7</v>
      </c>
      <c r="G143" t="s">
        <v>98</v>
      </c>
      <c r="H143">
        <v>70</v>
      </c>
      <c r="I143" t="s">
        <v>463</v>
      </c>
      <c r="J143" t="s">
        <v>466</v>
      </c>
      <c r="K143">
        <v>1</v>
      </c>
      <c r="L143" t="s">
        <v>454</v>
      </c>
      <c r="M143" t="s">
        <v>97</v>
      </c>
      <c r="AA143" t="s">
        <v>362</v>
      </c>
      <c r="AB143" t="s">
        <v>353</v>
      </c>
      <c r="AF143" t="s">
        <v>386</v>
      </c>
      <c r="AG143" t="s">
        <v>386</v>
      </c>
      <c r="AH143" t="s">
        <v>386</v>
      </c>
      <c r="AI143" t="s">
        <v>386</v>
      </c>
      <c r="AJ143" t="s">
        <v>395</v>
      </c>
      <c r="AK143" t="s">
        <v>595</v>
      </c>
      <c r="AL143" t="s">
        <v>395</v>
      </c>
      <c r="AM143" t="s">
        <v>409</v>
      </c>
      <c r="AN143" t="s">
        <v>395</v>
      </c>
      <c r="AO143" t="s">
        <v>395</v>
      </c>
      <c r="AW143" t="s">
        <v>399</v>
      </c>
      <c r="AY143" t="s">
        <v>403</v>
      </c>
      <c r="AZ143" t="s">
        <v>406</v>
      </c>
      <c r="BA143" t="s">
        <v>399</v>
      </c>
      <c r="BB143" t="s">
        <v>386</v>
      </c>
      <c r="BC143" t="s">
        <v>386</v>
      </c>
      <c r="BD143" t="s">
        <v>595</v>
      </c>
      <c r="BH143" t="s">
        <v>406</v>
      </c>
      <c r="BI143" t="s">
        <v>381</v>
      </c>
      <c r="BJ143" t="s">
        <v>65</v>
      </c>
      <c r="BL143" t="s">
        <v>348</v>
      </c>
      <c r="BM143" t="s">
        <v>24</v>
      </c>
      <c r="BO143" t="s">
        <v>406</v>
      </c>
    </row>
    <row r="144" spans="1:67" customFormat="1" hidden="1" x14ac:dyDescent="0.25">
      <c r="A144">
        <v>43</v>
      </c>
      <c r="B144" t="s">
        <v>435</v>
      </c>
      <c r="C144">
        <v>6</v>
      </c>
      <c r="D144">
        <v>2</v>
      </c>
      <c r="E144">
        <v>3</v>
      </c>
      <c r="F144">
        <v>7</v>
      </c>
      <c r="G144" t="s">
        <v>436</v>
      </c>
      <c r="H144">
        <v>70</v>
      </c>
      <c r="I144" t="s">
        <v>463</v>
      </c>
      <c r="J144" t="s">
        <v>466</v>
      </c>
      <c r="K144">
        <v>1</v>
      </c>
      <c r="L144" t="s">
        <v>454</v>
      </c>
      <c r="M144" t="s">
        <v>435</v>
      </c>
      <c r="AA144" t="s">
        <v>363</v>
      </c>
      <c r="AB144" t="s">
        <v>353</v>
      </c>
      <c r="AF144" t="s">
        <v>387</v>
      </c>
      <c r="AG144" t="s">
        <v>387</v>
      </c>
      <c r="AH144" t="s">
        <v>387</v>
      </c>
      <c r="AI144" t="s">
        <v>387</v>
      </c>
      <c r="AJ144" t="s">
        <v>396</v>
      </c>
      <c r="AL144" t="s">
        <v>396</v>
      </c>
      <c r="AM144" t="s">
        <v>410</v>
      </c>
      <c r="AN144" t="s">
        <v>396</v>
      </c>
      <c r="AO144" t="s">
        <v>396</v>
      </c>
      <c r="AW144" t="s">
        <v>65</v>
      </c>
      <c r="AY144" t="s">
        <v>404</v>
      </c>
      <c r="AZ144" t="s">
        <v>407</v>
      </c>
      <c r="BA144" t="s">
        <v>65</v>
      </c>
      <c r="BB144" t="s">
        <v>387</v>
      </c>
      <c r="BC144" t="s">
        <v>387</v>
      </c>
      <c r="BD144" t="s">
        <v>403</v>
      </c>
      <c r="BH144" t="s">
        <v>407</v>
      </c>
      <c r="BI144" t="s">
        <v>382</v>
      </c>
      <c r="BJ144" t="s">
        <v>400</v>
      </c>
      <c r="BL144" t="s">
        <v>407</v>
      </c>
      <c r="BM144" t="s">
        <v>406</v>
      </c>
      <c r="BO144" t="s">
        <v>347</v>
      </c>
    </row>
    <row r="145" spans="1:67" customFormat="1" hidden="1" x14ac:dyDescent="0.25">
      <c r="A145">
        <v>44</v>
      </c>
      <c r="B145" t="s">
        <v>99</v>
      </c>
      <c r="C145">
        <v>4</v>
      </c>
      <c r="D145">
        <v>5</v>
      </c>
      <c r="E145">
        <v>1</v>
      </c>
      <c r="F145">
        <v>9</v>
      </c>
      <c r="G145" t="s">
        <v>57</v>
      </c>
      <c r="H145">
        <v>110</v>
      </c>
      <c r="I145" t="s">
        <v>464</v>
      </c>
      <c r="J145" t="s">
        <v>465</v>
      </c>
      <c r="K145">
        <v>2</v>
      </c>
      <c r="L145" t="s">
        <v>454</v>
      </c>
      <c r="M145" t="s">
        <v>99</v>
      </c>
      <c r="AA145" t="s">
        <v>364</v>
      </c>
      <c r="AB145" t="s">
        <v>353</v>
      </c>
      <c r="AF145" t="s">
        <v>388</v>
      </c>
      <c r="AG145" t="s">
        <v>388</v>
      </c>
      <c r="AH145" t="s">
        <v>388</v>
      </c>
      <c r="AI145" t="s">
        <v>388</v>
      </c>
      <c r="AJ145" t="s">
        <v>397</v>
      </c>
      <c r="AL145" t="s">
        <v>397</v>
      </c>
      <c r="AM145" t="s">
        <v>411</v>
      </c>
      <c r="AN145" t="s">
        <v>397</v>
      </c>
      <c r="AO145" t="s">
        <v>397</v>
      </c>
      <c r="AW145" t="s">
        <v>400</v>
      </c>
      <c r="AY145" t="s">
        <v>405</v>
      </c>
      <c r="AZ145" t="s">
        <v>408</v>
      </c>
      <c r="BA145" t="s">
        <v>400</v>
      </c>
      <c r="BB145" t="s">
        <v>388</v>
      </c>
      <c r="BC145" t="s">
        <v>388</v>
      </c>
      <c r="BD145" t="s">
        <v>404</v>
      </c>
      <c r="BH145" t="s">
        <v>408</v>
      </c>
      <c r="BI145" t="s">
        <v>383</v>
      </c>
      <c r="BJ145" t="s">
        <v>401</v>
      </c>
      <c r="BL145" t="s">
        <v>408</v>
      </c>
      <c r="BM145" t="s">
        <v>347</v>
      </c>
      <c r="BO145" t="s">
        <v>381</v>
      </c>
    </row>
    <row r="146" spans="1:67" customFormat="1" hidden="1" x14ac:dyDescent="0.25">
      <c r="A146">
        <v>45</v>
      </c>
      <c r="B146" t="s">
        <v>36</v>
      </c>
      <c r="C146">
        <v>5</v>
      </c>
      <c r="D146">
        <v>2</v>
      </c>
      <c r="E146">
        <v>3</v>
      </c>
      <c r="F146">
        <v>6</v>
      </c>
      <c r="G146" t="s">
        <v>90</v>
      </c>
      <c r="H146">
        <v>30</v>
      </c>
      <c r="I146" t="s">
        <v>463</v>
      </c>
      <c r="J146" t="s">
        <v>466</v>
      </c>
      <c r="K146">
        <v>16</v>
      </c>
      <c r="L146" t="s">
        <v>454</v>
      </c>
      <c r="M146" t="s">
        <v>619</v>
      </c>
      <c r="AA146" t="s">
        <v>413</v>
      </c>
      <c r="AB146" t="s">
        <v>353</v>
      </c>
      <c r="AF146" t="s">
        <v>310</v>
      </c>
      <c r="AG146" t="s">
        <v>310</v>
      </c>
      <c r="AH146" t="s">
        <v>310</v>
      </c>
      <c r="AI146" t="s">
        <v>310</v>
      </c>
      <c r="AJ146" t="s">
        <v>398</v>
      </c>
      <c r="AL146" t="s">
        <v>398</v>
      </c>
      <c r="AM146" t="s">
        <v>412</v>
      </c>
      <c r="AN146" t="s">
        <v>398</v>
      </c>
      <c r="AO146" t="s">
        <v>398</v>
      </c>
      <c r="AW146" t="s">
        <v>401</v>
      </c>
      <c r="AY146" t="s">
        <v>406</v>
      </c>
      <c r="AZ146" t="s">
        <v>409</v>
      </c>
      <c r="BA146" t="s">
        <v>401</v>
      </c>
      <c r="BB146" t="s">
        <v>310</v>
      </c>
      <c r="BC146" t="s">
        <v>310</v>
      </c>
      <c r="BD146" t="s">
        <v>405</v>
      </c>
      <c r="BH146" t="s">
        <v>409</v>
      </c>
      <c r="BI146" t="s">
        <v>384</v>
      </c>
      <c r="BJ146" t="s">
        <v>402</v>
      </c>
      <c r="BL146" t="s">
        <v>402</v>
      </c>
      <c r="BM146" t="s">
        <v>381</v>
      </c>
      <c r="BO146" t="s">
        <v>382</v>
      </c>
    </row>
    <row r="147" spans="1:67" customFormat="1" hidden="1" x14ac:dyDescent="0.25">
      <c r="A147">
        <v>46</v>
      </c>
      <c r="B147" t="s">
        <v>100</v>
      </c>
      <c r="C147">
        <v>2</v>
      </c>
      <c r="D147">
        <v>6</v>
      </c>
      <c r="E147">
        <v>1</v>
      </c>
      <c r="F147">
        <v>10</v>
      </c>
      <c r="G147" t="s">
        <v>657</v>
      </c>
      <c r="H147">
        <v>120</v>
      </c>
      <c r="I147" t="s">
        <v>464</v>
      </c>
      <c r="J147" t="s">
        <v>465</v>
      </c>
      <c r="K147">
        <v>2</v>
      </c>
      <c r="L147" t="s">
        <v>454</v>
      </c>
      <c r="M147" t="s">
        <v>100</v>
      </c>
      <c r="AA147" t="s">
        <v>365</v>
      </c>
      <c r="AB147" t="s">
        <v>353</v>
      </c>
      <c r="AG147" t="s">
        <v>390</v>
      </c>
      <c r="AH147" t="s">
        <v>399</v>
      </c>
      <c r="AI147" t="s">
        <v>403</v>
      </c>
      <c r="AL147" t="s">
        <v>399</v>
      </c>
      <c r="AN147" t="s">
        <v>403</v>
      </c>
      <c r="AO147" t="s">
        <v>399</v>
      </c>
      <c r="AW147" t="s">
        <v>402</v>
      </c>
      <c r="AY147" t="s">
        <v>407</v>
      </c>
      <c r="AZ147" t="s">
        <v>410</v>
      </c>
      <c r="BA147" t="s">
        <v>402</v>
      </c>
      <c r="BB147" t="s">
        <v>399</v>
      </c>
      <c r="BC147" t="s">
        <v>390</v>
      </c>
      <c r="BD147" t="s">
        <v>406</v>
      </c>
      <c r="BH147" t="s">
        <v>410</v>
      </c>
      <c r="BI147" t="s">
        <v>385</v>
      </c>
      <c r="BJ147" t="s">
        <v>85</v>
      </c>
      <c r="BL147" t="s">
        <v>85</v>
      </c>
      <c r="BM147" t="s">
        <v>382</v>
      </c>
      <c r="BO147" t="s">
        <v>401</v>
      </c>
    </row>
    <row r="148" spans="1:67" customFormat="1" hidden="1" x14ac:dyDescent="0.25">
      <c r="A148">
        <v>47</v>
      </c>
      <c r="B148" t="s">
        <v>101</v>
      </c>
      <c r="C148">
        <v>6</v>
      </c>
      <c r="D148">
        <v>3</v>
      </c>
      <c r="E148">
        <v>4</v>
      </c>
      <c r="F148">
        <v>8</v>
      </c>
      <c r="G148" t="s">
        <v>594</v>
      </c>
      <c r="H148">
        <v>70</v>
      </c>
      <c r="I148" t="s">
        <v>17</v>
      </c>
      <c r="J148" t="s">
        <v>18</v>
      </c>
      <c r="K148">
        <v>16</v>
      </c>
      <c r="L148" t="s">
        <v>439</v>
      </c>
      <c r="M148" t="s">
        <v>451</v>
      </c>
      <c r="AA148" t="s">
        <v>366</v>
      </c>
      <c r="AB148" t="s">
        <v>353</v>
      </c>
      <c r="AG148" t="s">
        <v>391</v>
      </c>
      <c r="AH148" t="s">
        <v>65</v>
      </c>
      <c r="AI148" t="s">
        <v>404</v>
      </c>
      <c r="AL148" t="s">
        <v>65</v>
      </c>
      <c r="AN148" t="s">
        <v>404</v>
      </c>
      <c r="AO148" t="s">
        <v>65</v>
      </c>
      <c r="AW148" t="s">
        <v>85</v>
      </c>
      <c r="AY148" t="s">
        <v>408</v>
      </c>
      <c r="AZ148" t="s">
        <v>411</v>
      </c>
      <c r="BA148" t="s">
        <v>85</v>
      </c>
      <c r="BB148" t="s">
        <v>65</v>
      </c>
      <c r="BC148" t="s">
        <v>391</v>
      </c>
      <c r="BD148" t="s">
        <v>407</v>
      </c>
      <c r="BH148" t="s">
        <v>411</v>
      </c>
      <c r="BI148" t="s">
        <v>386</v>
      </c>
      <c r="BJ148" t="s">
        <v>595</v>
      </c>
      <c r="BL148" t="s">
        <v>383</v>
      </c>
      <c r="BM148" t="s">
        <v>401</v>
      </c>
      <c r="BO148" t="s">
        <v>348</v>
      </c>
    </row>
    <row r="149" spans="1:67" customFormat="1" hidden="1" x14ac:dyDescent="0.25">
      <c r="A149">
        <v>48</v>
      </c>
      <c r="B149" t="s">
        <v>102</v>
      </c>
      <c r="C149">
        <v>6</v>
      </c>
      <c r="D149">
        <v>3</v>
      </c>
      <c r="E149">
        <v>4</v>
      </c>
      <c r="F149">
        <v>8</v>
      </c>
      <c r="G149" t="s">
        <v>103</v>
      </c>
      <c r="H149">
        <v>90</v>
      </c>
      <c r="I149" t="s">
        <v>30</v>
      </c>
      <c r="J149" t="s">
        <v>40</v>
      </c>
      <c r="K149">
        <v>2</v>
      </c>
      <c r="L149" t="s">
        <v>439</v>
      </c>
      <c r="M149" t="s">
        <v>441</v>
      </c>
      <c r="AA149" t="s">
        <v>367</v>
      </c>
      <c r="AB149" t="s">
        <v>353</v>
      </c>
      <c r="AG149" t="s">
        <v>392</v>
      </c>
      <c r="AH149" t="s">
        <v>400</v>
      </c>
      <c r="AI149" t="s">
        <v>405</v>
      </c>
      <c r="AL149" t="s">
        <v>400</v>
      </c>
      <c r="AN149" t="s">
        <v>405</v>
      </c>
      <c r="AO149" t="s">
        <v>400</v>
      </c>
      <c r="AW149" t="s">
        <v>595</v>
      </c>
      <c r="AY149" t="s">
        <v>409</v>
      </c>
      <c r="AZ149" t="s">
        <v>412</v>
      </c>
      <c r="BA149" t="s">
        <v>595</v>
      </c>
      <c r="BB149" t="s">
        <v>400</v>
      </c>
      <c r="BC149" t="s">
        <v>392</v>
      </c>
      <c r="BD149" t="s">
        <v>408</v>
      </c>
      <c r="BH149" t="s">
        <v>412</v>
      </c>
      <c r="BI149" t="s">
        <v>387</v>
      </c>
      <c r="BJ149" t="s">
        <v>403</v>
      </c>
      <c r="BL149" t="s">
        <v>409</v>
      </c>
      <c r="BM149" t="s">
        <v>348</v>
      </c>
      <c r="BO149" t="s">
        <v>407</v>
      </c>
    </row>
    <row r="150" spans="1:67" customFormat="1" hidden="1" x14ac:dyDescent="0.25">
      <c r="A150">
        <v>49</v>
      </c>
      <c r="B150" t="s">
        <v>104</v>
      </c>
      <c r="C150">
        <v>8</v>
      </c>
      <c r="D150">
        <v>3</v>
      </c>
      <c r="E150">
        <v>4</v>
      </c>
      <c r="F150">
        <v>7</v>
      </c>
      <c r="G150" t="s">
        <v>105</v>
      </c>
      <c r="H150">
        <v>90</v>
      </c>
      <c r="I150" t="s">
        <v>17</v>
      </c>
      <c r="J150" t="s">
        <v>18</v>
      </c>
      <c r="K150">
        <v>4</v>
      </c>
      <c r="L150" t="s">
        <v>439</v>
      </c>
      <c r="M150" t="s">
        <v>442</v>
      </c>
      <c r="AA150" t="s">
        <v>127</v>
      </c>
      <c r="AB150" t="s">
        <v>353</v>
      </c>
      <c r="AG150" t="s">
        <v>393</v>
      </c>
      <c r="AH150" t="s">
        <v>401</v>
      </c>
      <c r="AI150" t="s">
        <v>406</v>
      </c>
      <c r="AL150" t="s">
        <v>401</v>
      </c>
      <c r="AN150" t="s">
        <v>406</v>
      </c>
      <c r="AO150" t="s">
        <v>401</v>
      </c>
      <c r="AY150" t="s">
        <v>410</v>
      </c>
      <c r="BA150" t="s">
        <v>403</v>
      </c>
      <c r="BB150" t="s">
        <v>401</v>
      </c>
      <c r="BC150" t="s">
        <v>393</v>
      </c>
      <c r="BD150" t="s">
        <v>409</v>
      </c>
      <c r="BI150" t="s">
        <v>388</v>
      </c>
      <c r="BJ150" t="s">
        <v>404</v>
      </c>
      <c r="BL150" t="s">
        <v>384</v>
      </c>
      <c r="BM150" t="s">
        <v>407</v>
      </c>
      <c r="BO150" t="s">
        <v>408</v>
      </c>
    </row>
    <row r="151" spans="1:67" customFormat="1" hidden="1" x14ac:dyDescent="0.25">
      <c r="A151">
        <v>50</v>
      </c>
      <c r="B151" t="s">
        <v>106</v>
      </c>
      <c r="C151">
        <v>7</v>
      </c>
      <c r="D151">
        <v>3</v>
      </c>
      <c r="E151">
        <v>4</v>
      </c>
      <c r="F151">
        <v>8</v>
      </c>
      <c r="G151" t="s">
        <v>70</v>
      </c>
      <c r="H151">
        <v>100</v>
      </c>
      <c r="I151" t="s">
        <v>17</v>
      </c>
      <c r="J151" t="s">
        <v>18</v>
      </c>
      <c r="K151">
        <v>2</v>
      </c>
      <c r="L151" t="s">
        <v>439</v>
      </c>
      <c r="M151" t="s">
        <v>443</v>
      </c>
      <c r="AA151" t="s">
        <v>368</v>
      </c>
      <c r="AB151" t="s">
        <v>353</v>
      </c>
      <c r="AG151" t="s">
        <v>394</v>
      </c>
      <c r="AH151" t="s">
        <v>402</v>
      </c>
      <c r="AI151" t="s">
        <v>407</v>
      </c>
      <c r="AL151" t="s">
        <v>402</v>
      </c>
      <c r="AN151" t="s">
        <v>407</v>
      </c>
      <c r="AO151" t="s">
        <v>402</v>
      </c>
      <c r="AY151" t="s">
        <v>411</v>
      </c>
      <c r="BA151" t="s">
        <v>404</v>
      </c>
      <c r="BB151" t="s">
        <v>402</v>
      </c>
      <c r="BC151" t="s">
        <v>394</v>
      </c>
      <c r="BD151" t="s">
        <v>410</v>
      </c>
      <c r="BI151" t="s">
        <v>310</v>
      </c>
      <c r="BJ151" t="s">
        <v>405</v>
      </c>
      <c r="BL151" t="s">
        <v>595</v>
      </c>
      <c r="BM151" t="s">
        <v>408</v>
      </c>
      <c r="BO151" t="s">
        <v>402</v>
      </c>
    </row>
    <row r="152" spans="1:67" customFormat="1" hidden="1" x14ac:dyDescent="0.25">
      <c r="A152">
        <v>51</v>
      </c>
      <c r="B152" t="s">
        <v>107</v>
      </c>
      <c r="C152">
        <v>6</v>
      </c>
      <c r="D152">
        <v>3</v>
      </c>
      <c r="E152">
        <v>3</v>
      </c>
      <c r="F152">
        <v>8</v>
      </c>
      <c r="G152" t="s">
        <v>594</v>
      </c>
      <c r="H152">
        <v>50</v>
      </c>
      <c r="I152" t="s">
        <v>9</v>
      </c>
      <c r="J152" t="s">
        <v>10</v>
      </c>
      <c r="K152">
        <v>16</v>
      </c>
      <c r="L152" t="s">
        <v>439</v>
      </c>
      <c r="M152" t="s">
        <v>444</v>
      </c>
      <c r="AA152" t="s">
        <v>369</v>
      </c>
      <c r="AB152" t="s">
        <v>353</v>
      </c>
      <c r="AG152" t="s">
        <v>24</v>
      </c>
      <c r="AH152" t="s">
        <v>85</v>
      </c>
      <c r="AI152" t="s">
        <v>408</v>
      </c>
      <c r="AL152" t="s">
        <v>85</v>
      </c>
      <c r="AN152" t="s">
        <v>408</v>
      </c>
      <c r="AO152" t="s">
        <v>85</v>
      </c>
      <c r="AY152" t="s">
        <v>412</v>
      </c>
      <c r="BA152" t="s">
        <v>405</v>
      </c>
      <c r="BB152" t="s">
        <v>85</v>
      </c>
      <c r="BC152" t="s">
        <v>24</v>
      </c>
      <c r="BD152" t="s">
        <v>411</v>
      </c>
      <c r="BI152" t="s">
        <v>399</v>
      </c>
      <c r="BJ152" t="s">
        <v>406</v>
      </c>
      <c r="BL152" t="s">
        <v>385</v>
      </c>
      <c r="BM152" t="s">
        <v>402</v>
      </c>
      <c r="BO152" t="s">
        <v>85</v>
      </c>
    </row>
    <row r="153" spans="1:67" customFormat="1" hidden="1" x14ac:dyDescent="0.25">
      <c r="A153">
        <v>52</v>
      </c>
      <c r="B153" t="s">
        <v>108</v>
      </c>
      <c r="C153">
        <v>8</v>
      </c>
      <c r="D153">
        <v>2</v>
      </c>
      <c r="E153">
        <v>3</v>
      </c>
      <c r="F153">
        <v>7</v>
      </c>
      <c r="G153" t="s">
        <v>109</v>
      </c>
      <c r="H153">
        <v>60</v>
      </c>
      <c r="I153" t="s">
        <v>17</v>
      </c>
      <c r="J153" t="s">
        <v>18</v>
      </c>
      <c r="K153">
        <v>4</v>
      </c>
      <c r="L153" t="s">
        <v>439</v>
      </c>
      <c r="M153" t="s">
        <v>442</v>
      </c>
      <c r="AA153" t="s">
        <v>370</v>
      </c>
      <c r="AB153" t="s">
        <v>353</v>
      </c>
      <c r="AG153" t="s">
        <v>395</v>
      </c>
      <c r="AH153" t="s">
        <v>595</v>
      </c>
      <c r="AI153" t="s">
        <v>409</v>
      </c>
      <c r="AL153" t="s">
        <v>595</v>
      </c>
      <c r="AN153" t="s">
        <v>409</v>
      </c>
      <c r="AO153" t="s">
        <v>595</v>
      </c>
      <c r="BA153" t="s">
        <v>406</v>
      </c>
      <c r="BB153" t="s">
        <v>595</v>
      </c>
      <c r="BC153" t="s">
        <v>395</v>
      </c>
      <c r="BD153" t="s">
        <v>412</v>
      </c>
      <c r="BI153" t="s">
        <v>65</v>
      </c>
      <c r="BJ153" t="s">
        <v>407</v>
      </c>
      <c r="BL153" t="s">
        <v>349</v>
      </c>
      <c r="BM153" t="s">
        <v>85</v>
      </c>
      <c r="BO153" t="s">
        <v>383</v>
      </c>
    </row>
    <row r="154" spans="1:67" customFormat="1" hidden="1" x14ac:dyDescent="0.25">
      <c r="A154">
        <v>53</v>
      </c>
      <c r="B154" t="s">
        <v>110</v>
      </c>
      <c r="C154">
        <v>6</v>
      </c>
      <c r="D154">
        <v>3</v>
      </c>
      <c r="E154">
        <v>3</v>
      </c>
      <c r="F154">
        <v>8</v>
      </c>
      <c r="G154" t="s">
        <v>111</v>
      </c>
      <c r="H154">
        <v>70</v>
      </c>
      <c r="I154" t="s">
        <v>13</v>
      </c>
      <c r="J154" t="s">
        <v>14</v>
      </c>
      <c r="K154">
        <v>2</v>
      </c>
      <c r="L154" t="s">
        <v>439</v>
      </c>
      <c r="M154" t="s">
        <v>441</v>
      </c>
      <c r="AA154" t="s">
        <v>371</v>
      </c>
      <c r="AB154" t="s">
        <v>353</v>
      </c>
      <c r="AG154" t="s">
        <v>396</v>
      </c>
      <c r="AI154" t="s">
        <v>410</v>
      </c>
      <c r="AN154" t="s">
        <v>410</v>
      </c>
      <c r="AO154" t="s">
        <v>403</v>
      </c>
      <c r="BA154" t="s">
        <v>407</v>
      </c>
      <c r="BC154" t="s">
        <v>396</v>
      </c>
      <c r="BI154" t="s">
        <v>400</v>
      </c>
      <c r="BJ154" t="s">
        <v>408</v>
      </c>
      <c r="BL154" t="s">
        <v>350</v>
      </c>
      <c r="BM154" t="s">
        <v>383</v>
      </c>
      <c r="BO154" t="s">
        <v>409</v>
      </c>
    </row>
    <row r="155" spans="1:67" customFormat="1" hidden="1" x14ac:dyDescent="0.25">
      <c r="A155">
        <v>54</v>
      </c>
      <c r="B155" t="s">
        <v>112</v>
      </c>
      <c r="C155">
        <v>7</v>
      </c>
      <c r="D155">
        <v>3</v>
      </c>
      <c r="E155">
        <v>3</v>
      </c>
      <c r="F155">
        <v>8</v>
      </c>
      <c r="G155" t="s">
        <v>70</v>
      </c>
      <c r="H155">
        <v>90</v>
      </c>
      <c r="I155" t="s">
        <v>21</v>
      </c>
      <c r="J155" t="s">
        <v>22</v>
      </c>
      <c r="K155">
        <v>4</v>
      </c>
      <c r="L155" t="s">
        <v>439</v>
      </c>
      <c r="M155" t="s">
        <v>443</v>
      </c>
      <c r="AA155" t="s">
        <v>372</v>
      </c>
      <c r="AB155" t="s">
        <v>353</v>
      </c>
      <c r="AG155" t="s">
        <v>397</v>
      </c>
      <c r="AI155" t="s">
        <v>411</v>
      </c>
      <c r="AN155" t="s">
        <v>411</v>
      </c>
      <c r="AO155" t="s">
        <v>404</v>
      </c>
      <c r="BA155" t="s">
        <v>408</v>
      </c>
      <c r="BC155" t="s">
        <v>397</v>
      </c>
      <c r="BI155" t="s">
        <v>401</v>
      </c>
      <c r="BJ155" t="s">
        <v>409</v>
      </c>
      <c r="BL155" t="s">
        <v>351</v>
      </c>
      <c r="BM155" t="s">
        <v>409</v>
      </c>
      <c r="BO155" t="s">
        <v>384</v>
      </c>
    </row>
    <row r="156" spans="1:67" customFormat="1" hidden="1" x14ac:dyDescent="0.25">
      <c r="A156">
        <v>55</v>
      </c>
      <c r="B156" t="s">
        <v>60</v>
      </c>
      <c r="C156">
        <v>5</v>
      </c>
      <c r="D156">
        <v>5</v>
      </c>
      <c r="E156">
        <v>2</v>
      </c>
      <c r="F156">
        <v>9</v>
      </c>
      <c r="G156" t="s">
        <v>59</v>
      </c>
      <c r="H156">
        <v>140</v>
      </c>
      <c r="I156" t="s">
        <v>40</v>
      </c>
      <c r="J156" t="s">
        <v>30</v>
      </c>
      <c r="K156">
        <v>1</v>
      </c>
      <c r="L156" t="s">
        <v>439</v>
      </c>
      <c r="M156" t="s">
        <v>60</v>
      </c>
      <c r="AA156" t="s">
        <v>373</v>
      </c>
      <c r="AB156" t="s">
        <v>353</v>
      </c>
      <c r="AG156" t="s">
        <v>398</v>
      </c>
      <c r="AI156" t="s">
        <v>412</v>
      </c>
      <c r="AN156" t="s">
        <v>412</v>
      </c>
      <c r="AO156" t="s">
        <v>405</v>
      </c>
      <c r="BA156" t="s">
        <v>409</v>
      </c>
      <c r="BC156" t="s">
        <v>398</v>
      </c>
      <c r="BI156" t="s">
        <v>402</v>
      </c>
      <c r="BJ156" t="s">
        <v>410</v>
      </c>
      <c r="BL156" t="s">
        <v>410</v>
      </c>
      <c r="BM156" t="s">
        <v>395</v>
      </c>
      <c r="BO156" t="s">
        <v>595</v>
      </c>
    </row>
    <row r="157" spans="1:67" customFormat="1" hidden="1" x14ac:dyDescent="0.25">
      <c r="A157">
        <v>56</v>
      </c>
      <c r="B157" t="s">
        <v>113</v>
      </c>
      <c r="C157">
        <v>5</v>
      </c>
      <c r="D157">
        <v>3</v>
      </c>
      <c r="E157">
        <v>2</v>
      </c>
      <c r="F157">
        <v>7</v>
      </c>
      <c r="G157" t="s">
        <v>114</v>
      </c>
      <c r="H157">
        <v>40</v>
      </c>
      <c r="I157" t="s">
        <v>9</v>
      </c>
      <c r="J157" t="s">
        <v>10</v>
      </c>
      <c r="K157">
        <v>16</v>
      </c>
      <c r="L157" t="s">
        <v>439</v>
      </c>
      <c r="M157" t="s">
        <v>180</v>
      </c>
      <c r="AA157" t="s">
        <v>374</v>
      </c>
      <c r="AB157" t="s">
        <v>353</v>
      </c>
      <c r="AO157" t="s">
        <v>406</v>
      </c>
      <c r="BA157" t="s">
        <v>410</v>
      </c>
      <c r="BC157" t="s">
        <v>399</v>
      </c>
      <c r="BI157" t="s">
        <v>85</v>
      </c>
      <c r="BJ157" t="s">
        <v>411</v>
      </c>
      <c r="BL157" t="s">
        <v>386</v>
      </c>
      <c r="BM157" t="s">
        <v>384</v>
      </c>
      <c r="BO157" t="s">
        <v>385</v>
      </c>
    </row>
    <row r="158" spans="1:67" customFormat="1" hidden="1" x14ac:dyDescent="0.25">
      <c r="A158">
        <v>57</v>
      </c>
      <c r="B158" t="s">
        <v>115</v>
      </c>
      <c r="C158">
        <v>6</v>
      </c>
      <c r="D158">
        <v>3</v>
      </c>
      <c r="E158">
        <v>2</v>
      </c>
      <c r="F158">
        <v>7</v>
      </c>
      <c r="G158" t="s">
        <v>116</v>
      </c>
      <c r="H158">
        <v>70</v>
      </c>
      <c r="I158" t="s">
        <v>13</v>
      </c>
      <c r="J158" t="s">
        <v>14</v>
      </c>
      <c r="K158">
        <v>2</v>
      </c>
      <c r="L158" t="s">
        <v>439</v>
      </c>
      <c r="M158" t="s">
        <v>620</v>
      </c>
      <c r="AA158" t="s">
        <v>375</v>
      </c>
      <c r="AB158" t="s">
        <v>353</v>
      </c>
      <c r="AO158" t="s">
        <v>407</v>
      </c>
      <c r="BA158" t="s">
        <v>411</v>
      </c>
      <c r="BC158" t="s">
        <v>65</v>
      </c>
      <c r="BI158" t="s">
        <v>595</v>
      </c>
      <c r="BJ158" t="s">
        <v>412</v>
      </c>
      <c r="BL158" t="s">
        <v>411</v>
      </c>
      <c r="BM158" t="s">
        <v>595</v>
      </c>
      <c r="BO158" t="s">
        <v>349</v>
      </c>
    </row>
    <row r="159" spans="1:67" customFormat="1" hidden="1" x14ac:dyDescent="0.25">
      <c r="A159">
        <v>58</v>
      </c>
      <c r="B159" t="s">
        <v>117</v>
      </c>
      <c r="C159">
        <v>6</v>
      </c>
      <c r="D159">
        <v>3</v>
      </c>
      <c r="E159">
        <v>2</v>
      </c>
      <c r="F159">
        <v>8</v>
      </c>
      <c r="G159" t="s">
        <v>118</v>
      </c>
      <c r="H159">
        <v>90</v>
      </c>
      <c r="I159" t="s">
        <v>21</v>
      </c>
      <c r="J159" t="s">
        <v>22</v>
      </c>
      <c r="K159">
        <v>2</v>
      </c>
      <c r="L159" t="s">
        <v>439</v>
      </c>
      <c r="M159" t="s">
        <v>621</v>
      </c>
      <c r="AA159" t="s">
        <v>376</v>
      </c>
      <c r="AB159" t="s">
        <v>353</v>
      </c>
      <c r="AO159" t="s">
        <v>408</v>
      </c>
      <c r="BA159" t="s">
        <v>412</v>
      </c>
      <c r="BC159" t="s">
        <v>400</v>
      </c>
      <c r="BL159" t="s">
        <v>352</v>
      </c>
      <c r="BM159" t="s">
        <v>385</v>
      </c>
      <c r="BO159" t="s">
        <v>350</v>
      </c>
    </row>
    <row r="160" spans="1:67" customFormat="1" hidden="1" x14ac:dyDescent="0.25">
      <c r="A160">
        <v>59</v>
      </c>
      <c r="B160" t="s">
        <v>119</v>
      </c>
      <c r="C160">
        <v>4</v>
      </c>
      <c r="D160">
        <v>5</v>
      </c>
      <c r="E160">
        <v>1</v>
      </c>
      <c r="F160">
        <v>9</v>
      </c>
      <c r="G160" t="s">
        <v>120</v>
      </c>
      <c r="H160">
        <v>100</v>
      </c>
      <c r="I160" t="s">
        <v>40</v>
      </c>
      <c r="J160" t="s">
        <v>30</v>
      </c>
      <c r="K160">
        <v>4</v>
      </c>
      <c r="L160" t="s">
        <v>439</v>
      </c>
      <c r="M160" t="s">
        <v>119</v>
      </c>
      <c r="AA160" t="s">
        <v>377</v>
      </c>
      <c r="AB160" t="s">
        <v>353</v>
      </c>
      <c r="AO160" t="s">
        <v>409</v>
      </c>
      <c r="BC160" t="s">
        <v>401</v>
      </c>
      <c r="BL160" t="s">
        <v>387</v>
      </c>
      <c r="BM160" t="s">
        <v>349</v>
      </c>
      <c r="BO160" t="s">
        <v>351</v>
      </c>
    </row>
    <row r="161" spans="1:67" customFormat="1" hidden="1" x14ac:dyDescent="0.25">
      <c r="A161">
        <v>60</v>
      </c>
      <c r="B161" t="s">
        <v>305</v>
      </c>
      <c r="C161">
        <v>6</v>
      </c>
      <c r="D161">
        <v>3</v>
      </c>
      <c r="E161">
        <v>3</v>
      </c>
      <c r="F161">
        <v>8</v>
      </c>
      <c r="G161" t="s">
        <v>142</v>
      </c>
      <c r="H161">
        <v>60</v>
      </c>
      <c r="I161" t="s">
        <v>13</v>
      </c>
      <c r="J161" t="s">
        <v>14</v>
      </c>
      <c r="K161">
        <v>16</v>
      </c>
      <c r="L161" t="s">
        <v>439</v>
      </c>
      <c r="M161" t="s">
        <v>305</v>
      </c>
      <c r="AA161" t="s">
        <v>378</v>
      </c>
      <c r="AB161" t="s">
        <v>353</v>
      </c>
      <c r="AO161" t="s">
        <v>410</v>
      </c>
      <c r="BC161" t="s">
        <v>402</v>
      </c>
      <c r="BL161" t="s">
        <v>388</v>
      </c>
      <c r="BM161" t="s">
        <v>350</v>
      </c>
      <c r="BO161" t="s">
        <v>410</v>
      </c>
    </row>
    <row r="162" spans="1:67" customFormat="1" hidden="1" x14ac:dyDescent="0.25">
      <c r="A162">
        <v>61</v>
      </c>
      <c r="B162" t="s">
        <v>306</v>
      </c>
      <c r="C162">
        <v>6</v>
      </c>
      <c r="D162">
        <v>3</v>
      </c>
      <c r="E162">
        <v>3</v>
      </c>
      <c r="F162">
        <v>7</v>
      </c>
      <c r="G162" t="s">
        <v>312</v>
      </c>
      <c r="H162">
        <v>80</v>
      </c>
      <c r="I162" t="s">
        <v>177</v>
      </c>
      <c r="J162" t="s">
        <v>178</v>
      </c>
      <c r="K162">
        <v>4</v>
      </c>
      <c r="L162" t="s">
        <v>439</v>
      </c>
      <c r="M162" t="s">
        <v>306</v>
      </c>
      <c r="AA162" t="s">
        <v>70</v>
      </c>
      <c r="AB162" t="s">
        <v>9</v>
      </c>
      <c r="AO162" t="s">
        <v>411</v>
      </c>
      <c r="BC162" t="s">
        <v>85</v>
      </c>
      <c r="BL162" t="s">
        <v>310</v>
      </c>
      <c r="BM162" t="s">
        <v>351</v>
      </c>
      <c r="BO162" t="s">
        <v>386</v>
      </c>
    </row>
    <row r="163" spans="1:67" customFormat="1" hidden="1" x14ac:dyDescent="0.25">
      <c r="A163">
        <v>62</v>
      </c>
      <c r="B163" t="s">
        <v>307</v>
      </c>
      <c r="C163">
        <v>6</v>
      </c>
      <c r="D163">
        <v>3</v>
      </c>
      <c r="E163">
        <v>3</v>
      </c>
      <c r="F163">
        <v>8</v>
      </c>
      <c r="G163" t="s">
        <v>313</v>
      </c>
      <c r="H163">
        <v>90</v>
      </c>
      <c r="I163" t="s">
        <v>21</v>
      </c>
      <c r="J163" t="s">
        <v>22</v>
      </c>
      <c r="K163">
        <v>2</v>
      </c>
      <c r="L163" t="s">
        <v>439</v>
      </c>
      <c r="M163" t="s">
        <v>307</v>
      </c>
      <c r="AA163" t="s">
        <v>379</v>
      </c>
      <c r="AB163" t="s">
        <v>9</v>
      </c>
      <c r="AO163" t="s">
        <v>412</v>
      </c>
      <c r="BC163" t="s">
        <v>595</v>
      </c>
      <c r="BM163" t="s">
        <v>410</v>
      </c>
      <c r="BO163" t="s">
        <v>411</v>
      </c>
    </row>
    <row r="164" spans="1:67" customFormat="1" hidden="1" x14ac:dyDescent="0.25">
      <c r="A164">
        <v>63</v>
      </c>
      <c r="B164" t="s">
        <v>308</v>
      </c>
      <c r="C164">
        <v>6</v>
      </c>
      <c r="D164">
        <v>5</v>
      </c>
      <c r="E164">
        <v>1</v>
      </c>
      <c r="F164">
        <v>9</v>
      </c>
      <c r="G164" t="s">
        <v>646</v>
      </c>
      <c r="H164">
        <v>180</v>
      </c>
      <c r="I164" t="s">
        <v>40</v>
      </c>
      <c r="J164" t="s">
        <v>30</v>
      </c>
      <c r="K164">
        <v>1</v>
      </c>
      <c r="L164" t="s">
        <v>439</v>
      </c>
      <c r="M164" t="s">
        <v>308</v>
      </c>
      <c r="AA164" t="s">
        <v>380</v>
      </c>
      <c r="AB164" t="s">
        <v>9</v>
      </c>
      <c r="BM164" t="s">
        <v>386</v>
      </c>
      <c r="BO164" t="s">
        <v>352</v>
      </c>
    </row>
    <row r="165" spans="1:67" customFormat="1" hidden="1" x14ac:dyDescent="0.25">
      <c r="A165">
        <v>64</v>
      </c>
      <c r="B165" t="s">
        <v>121</v>
      </c>
      <c r="C165">
        <v>8</v>
      </c>
      <c r="D165">
        <v>2</v>
      </c>
      <c r="E165">
        <v>3</v>
      </c>
      <c r="F165">
        <v>7</v>
      </c>
      <c r="G165" t="s">
        <v>122</v>
      </c>
      <c r="H165">
        <v>60</v>
      </c>
      <c r="I165" t="s">
        <v>44</v>
      </c>
      <c r="J165" t="s">
        <v>48</v>
      </c>
      <c r="K165">
        <v>16</v>
      </c>
      <c r="L165" t="s">
        <v>439</v>
      </c>
      <c r="M165" t="s">
        <v>622</v>
      </c>
      <c r="AA165" t="s">
        <v>309</v>
      </c>
      <c r="AB165" t="s">
        <v>9</v>
      </c>
      <c r="BM165" t="s">
        <v>411</v>
      </c>
      <c r="BO165" t="s">
        <v>387</v>
      </c>
    </row>
    <row r="166" spans="1:67" customFormat="1" hidden="1" x14ac:dyDescent="0.25">
      <c r="A166">
        <v>65</v>
      </c>
      <c r="B166" t="s">
        <v>123</v>
      </c>
      <c r="C166">
        <v>6</v>
      </c>
      <c r="D166">
        <v>4</v>
      </c>
      <c r="E166">
        <v>1</v>
      </c>
      <c r="F166">
        <v>9</v>
      </c>
      <c r="G166" t="s">
        <v>594</v>
      </c>
      <c r="H166">
        <v>80</v>
      </c>
      <c r="I166" t="s">
        <v>21</v>
      </c>
      <c r="J166" t="s">
        <v>22</v>
      </c>
      <c r="K166">
        <v>6</v>
      </c>
      <c r="L166" t="s">
        <v>439</v>
      </c>
      <c r="M166" t="s">
        <v>623</v>
      </c>
      <c r="AA166" t="s">
        <v>142</v>
      </c>
      <c r="AB166" t="s">
        <v>9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BM166" t="s">
        <v>352</v>
      </c>
      <c r="BO166" t="s">
        <v>388</v>
      </c>
    </row>
    <row r="167" spans="1:67" customFormat="1" hidden="1" x14ac:dyDescent="0.25">
      <c r="A167">
        <v>66</v>
      </c>
      <c r="B167" t="s">
        <v>124</v>
      </c>
      <c r="C167">
        <v>6</v>
      </c>
      <c r="D167">
        <v>5</v>
      </c>
      <c r="E167">
        <v>1</v>
      </c>
      <c r="F167">
        <v>9</v>
      </c>
      <c r="G167" t="s">
        <v>125</v>
      </c>
      <c r="H167">
        <v>140</v>
      </c>
      <c r="I167" t="s">
        <v>40</v>
      </c>
      <c r="J167" t="s">
        <v>30</v>
      </c>
      <c r="K167">
        <v>1</v>
      </c>
      <c r="L167" t="s">
        <v>439</v>
      </c>
      <c r="M167" t="s">
        <v>124</v>
      </c>
      <c r="AA167" t="s">
        <v>381</v>
      </c>
      <c r="AB167" t="s">
        <v>9</v>
      </c>
      <c r="BM167" t="s">
        <v>387</v>
      </c>
      <c r="BO167" t="s">
        <v>310</v>
      </c>
    </row>
    <row r="168" spans="1:67" customFormat="1" hidden="1" x14ac:dyDescent="0.25">
      <c r="A168">
        <v>67</v>
      </c>
      <c r="B168" t="s">
        <v>126</v>
      </c>
      <c r="C168">
        <v>4</v>
      </c>
      <c r="D168">
        <v>3</v>
      </c>
      <c r="E168">
        <v>2</v>
      </c>
      <c r="F168">
        <v>8</v>
      </c>
      <c r="G168" t="s">
        <v>127</v>
      </c>
      <c r="H168">
        <v>40</v>
      </c>
      <c r="I168" t="s">
        <v>9</v>
      </c>
      <c r="J168" t="s">
        <v>10</v>
      </c>
      <c r="K168">
        <v>16</v>
      </c>
      <c r="L168" t="s">
        <v>439</v>
      </c>
      <c r="M168" t="s">
        <v>181</v>
      </c>
      <c r="AA168" t="s">
        <v>382</v>
      </c>
      <c r="AB168" t="s">
        <v>9</v>
      </c>
      <c r="BM168" t="s">
        <v>388</v>
      </c>
    </row>
    <row r="169" spans="1:67" customFormat="1" hidden="1" x14ac:dyDescent="0.25">
      <c r="A169">
        <v>68</v>
      </c>
      <c r="B169" t="s">
        <v>128</v>
      </c>
      <c r="C169">
        <v>7</v>
      </c>
      <c r="D169">
        <v>3</v>
      </c>
      <c r="E169">
        <v>3</v>
      </c>
      <c r="F169">
        <v>7</v>
      </c>
      <c r="G169" t="s">
        <v>8</v>
      </c>
      <c r="H169">
        <v>70</v>
      </c>
      <c r="I169" t="s">
        <v>17</v>
      </c>
      <c r="J169" t="s">
        <v>18</v>
      </c>
      <c r="K169">
        <v>2</v>
      </c>
      <c r="L169" t="s">
        <v>439</v>
      </c>
      <c r="M169" t="s">
        <v>624</v>
      </c>
      <c r="AA169" t="s">
        <v>383</v>
      </c>
      <c r="AB169" t="s">
        <v>9</v>
      </c>
      <c r="BM169" t="s">
        <v>396</v>
      </c>
    </row>
    <row r="170" spans="1:67" customFormat="1" hidden="1" x14ac:dyDescent="0.25">
      <c r="A170">
        <v>69</v>
      </c>
      <c r="B170" t="s">
        <v>129</v>
      </c>
      <c r="C170">
        <v>6</v>
      </c>
      <c r="D170">
        <v>3</v>
      </c>
      <c r="E170">
        <v>3</v>
      </c>
      <c r="F170">
        <v>8</v>
      </c>
      <c r="G170" t="s">
        <v>118</v>
      </c>
      <c r="H170">
        <v>90</v>
      </c>
      <c r="I170" t="s">
        <v>21</v>
      </c>
      <c r="J170" t="s">
        <v>22</v>
      </c>
      <c r="K170">
        <v>2</v>
      </c>
      <c r="L170" t="s">
        <v>439</v>
      </c>
      <c r="M170" t="s">
        <v>625</v>
      </c>
      <c r="AA170" t="s">
        <v>384</v>
      </c>
      <c r="AB170" t="s">
        <v>9</v>
      </c>
      <c r="BM170" t="s">
        <v>397</v>
      </c>
    </row>
    <row r="171" spans="1:67" customFormat="1" hidden="1" x14ac:dyDescent="0.25">
      <c r="A171">
        <v>70</v>
      </c>
      <c r="B171" t="s">
        <v>130</v>
      </c>
      <c r="C171">
        <v>4</v>
      </c>
      <c r="D171">
        <v>4</v>
      </c>
      <c r="E171">
        <v>2</v>
      </c>
      <c r="F171">
        <v>9</v>
      </c>
      <c r="G171" t="s">
        <v>131</v>
      </c>
      <c r="H171">
        <v>110</v>
      </c>
      <c r="I171" t="s">
        <v>21</v>
      </c>
      <c r="J171" t="s">
        <v>22</v>
      </c>
      <c r="K171">
        <v>2</v>
      </c>
      <c r="L171" t="s">
        <v>439</v>
      </c>
      <c r="M171" t="s">
        <v>130</v>
      </c>
      <c r="AA171" t="s">
        <v>385</v>
      </c>
      <c r="AB171" t="s">
        <v>9</v>
      </c>
      <c r="BM171" t="s">
        <v>398</v>
      </c>
    </row>
    <row r="172" spans="1:67" customFormat="1" hidden="1" x14ac:dyDescent="0.25">
      <c r="A172">
        <v>71</v>
      </c>
      <c r="B172" t="s">
        <v>132</v>
      </c>
      <c r="C172">
        <v>8</v>
      </c>
      <c r="D172">
        <v>3</v>
      </c>
      <c r="E172">
        <v>3</v>
      </c>
      <c r="F172">
        <v>8</v>
      </c>
      <c r="G172" t="s">
        <v>133</v>
      </c>
      <c r="H172">
        <v>120</v>
      </c>
      <c r="I172" t="s">
        <v>17</v>
      </c>
      <c r="J172" t="s">
        <v>18</v>
      </c>
      <c r="K172">
        <v>2</v>
      </c>
      <c r="L172" t="s">
        <v>439</v>
      </c>
      <c r="M172" t="s">
        <v>132</v>
      </c>
      <c r="AA172" t="s">
        <v>386</v>
      </c>
      <c r="AB172" t="s">
        <v>9</v>
      </c>
      <c r="BM172" t="s">
        <v>310</v>
      </c>
    </row>
    <row r="173" spans="1:67" customFormat="1" hidden="1" x14ac:dyDescent="0.25">
      <c r="A173">
        <v>72</v>
      </c>
      <c r="B173" t="s">
        <v>134</v>
      </c>
      <c r="C173">
        <v>6</v>
      </c>
      <c r="D173">
        <v>3</v>
      </c>
      <c r="E173">
        <v>3</v>
      </c>
      <c r="F173">
        <v>7</v>
      </c>
      <c r="G173" t="s">
        <v>70</v>
      </c>
      <c r="H173">
        <v>50</v>
      </c>
      <c r="I173" t="s">
        <v>9</v>
      </c>
      <c r="J173" t="s">
        <v>10</v>
      </c>
      <c r="K173">
        <v>16</v>
      </c>
      <c r="L173" t="s">
        <v>439</v>
      </c>
      <c r="M173" t="s">
        <v>444</v>
      </c>
      <c r="AA173" t="s">
        <v>387</v>
      </c>
      <c r="AB173" t="s">
        <v>9</v>
      </c>
    </row>
    <row r="174" spans="1:67" customFormat="1" hidden="1" x14ac:dyDescent="0.25">
      <c r="A174">
        <v>73</v>
      </c>
      <c r="B174" t="s">
        <v>135</v>
      </c>
      <c r="C174">
        <v>6</v>
      </c>
      <c r="D174">
        <v>3</v>
      </c>
      <c r="E174">
        <v>3</v>
      </c>
      <c r="F174">
        <v>7</v>
      </c>
      <c r="G174" t="s">
        <v>136</v>
      </c>
      <c r="H174">
        <v>70</v>
      </c>
      <c r="I174" t="s">
        <v>13</v>
      </c>
      <c r="J174" t="s">
        <v>14</v>
      </c>
      <c r="K174">
        <v>2</v>
      </c>
      <c r="L174" t="s">
        <v>439</v>
      </c>
      <c r="M174" t="s">
        <v>441</v>
      </c>
      <c r="AA174" t="s">
        <v>388</v>
      </c>
      <c r="AB174" t="s">
        <v>9</v>
      </c>
    </row>
    <row r="175" spans="1:67" customFormat="1" hidden="1" x14ac:dyDescent="0.25">
      <c r="A175">
        <v>74</v>
      </c>
      <c r="B175" t="s">
        <v>137</v>
      </c>
      <c r="C175">
        <v>7</v>
      </c>
      <c r="D175">
        <v>3</v>
      </c>
      <c r="E175">
        <v>3</v>
      </c>
      <c r="F175">
        <v>7</v>
      </c>
      <c r="G175" t="s">
        <v>138</v>
      </c>
      <c r="H175">
        <v>90</v>
      </c>
      <c r="I175" t="s">
        <v>17</v>
      </c>
      <c r="J175" t="s">
        <v>18</v>
      </c>
      <c r="K175">
        <v>2</v>
      </c>
      <c r="L175" t="s">
        <v>439</v>
      </c>
      <c r="M175" t="s">
        <v>442</v>
      </c>
      <c r="AA175" t="s">
        <v>310</v>
      </c>
      <c r="AB175" t="s">
        <v>9</v>
      </c>
    </row>
    <row r="176" spans="1:67" customFormat="1" hidden="1" x14ac:dyDescent="0.25">
      <c r="A176">
        <v>75</v>
      </c>
      <c r="B176" t="s">
        <v>139</v>
      </c>
      <c r="C176">
        <v>6</v>
      </c>
      <c r="D176">
        <v>3</v>
      </c>
      <c r="E176">
        <v>3</v>
      </c>
      <c r="F176">
        <v>7</v>
      </c>
      <c r="G176" t="s">
        <v>140</v>
      </c>
      <c r="H176">
        <v>90</v>
      </c>
      <c r="I176" t="s">
        <v>21</v>
      </c>
      <c r="J176" t="s">
        <v>22</v>
      </c>
      <c r="K176">
        <v>2</v>
      </c>
      <c r="L176" t="s">
        <v>439</v>
      </c>
      <c r="M176" t="s">
        <v>626</v>
      </c>
      <c r="AA176" t="s">
        <v>390</v>
      </c>
      <c r="AB176" t="s">
        <v>389</v>
      </c>
    </row>
    <row r="177" spans="1:28" customFormat="1" hidden="1" x14ac:dyDescent="0.25">
      <c r="A177">
        <v>76</v>
      </c>
      <c r="B177" t="s">
        <v>141</v>
      </c>
      <c r="C177">
        <v>6</v>
      </c>
      <c r="D177">
        <v>4</v>
      </c>
      <c r="E177">
        <v>2</v>
      </c>
      <c r="F177">
        <v>8</v>
      </c>
      <c r="G177" t="s">
        <v>142</v>
      </c>
      <c r="H177">
        <v>110</v>
      </c>
      <c r="I177" t="s">
        <v>21</v>
      </c>
      <c r="J177" t="s">
        <v>22</v>
      </c>
      <c r="K177">
        <v>2</v>
      </c>
      <c r="L177" t="s">
        <v>439</v>
      </c>
      <c r="M177" t="s">
        <v>627</v>
      </c>
      <c r="AA177" t="s">
        <v>391</v>
      </c>
      <c r="AB177" t="s">
        <v>389</v>
      </c>
    </row>
    <row r="178" spans="1:28" customFormat="1" hidden="1" x14ac:dyDescent="0.25">
      <c r="A178">
        <v>77</v>
      </c>
      <c r="B178" t="s">
        <v>143</v>
      </c>
      <c r="C178">
        <v>5</v>
      </c>
      <c r="D178">
        <v>5</v>
      </c>
      <c r="E178">
        <v>1</v>
      </c>
      <c r="F178">
        <v>8</v>
      </c>
      <c r="G178" t="s">
        <v>144</v>
      </c>
      <c r="H178">
        <v>140</v>
      </c>
      <c r="I178" t="s">
        <v>40</v>
      </c>
      <c r="J178" t="s">
        <v>30</v>
      </c>
      <c r="K178">
        <v>1</v>
      </c>
      <c r="L178" t="s">
        <v>439</v>
      </c>
      <c r="M178" t="s">
        <v>628</v>
      </c>
      <c r="AA178" t="s">
        <v>392</v>
      </c>
      <c r="AB178" t="s">
        <v>389</v>
      </c>
    </row>
    <row r="179" spans="1:28" customFormat="1" hidden="1" x14ac:dyDescent="0.25">
      <c r="A179">
        <v>78</v>
      </c>
      <c r="B179" t="s">
        <v>145</v>
      </c>
      <c r="C179">
        <v>5</v>
      </c>
      <c r="D179">
        <v>3</v>
      </c>
      <c r="E179">
        <v>3</v>
      </c>
      <c r="F179">
        <v>8</v>
      </c>
      <c r="G179" t="s">
        <v>146</v>
      </c>
      <c r="H179">
        <v>40</v>
      </c>
      <c r="I179" t="s">
        <v>51</v>
      </c>
      <c r="J179" t="s">
        <v>10</v>
      </c>
      <c r="K179">
        <v>16</v>
      </c>
      <c r="L179" t="s">
        <v>389</v>
      </c>
      <c r="M179" t="s">
        <v>145</v>
      </c>
      <c r="AA179" t="s">
        <v>393</v>
      </c>
      <c r="AB179" t="s">
        <v>389</v>
      </c>
    </row>
    <row r="180" spans="1:28" customFormat="1" hidden="1" x14ac:dyDescent="0.25">
      <c r="A180">
        <v>79</v>
      </c>
      <c r="B180" t="s">
        <v>147</v>
      </c>
      <c r="C180">
        <v>6</v>
      </c>
      <c r="D180">
        <v>3</v>
      </c>
      <c r="E180">
        <v>3</v>
      </c>
      <c r="F180">
        <v>8</v>
      </c>
      <c r="G180" t="s">
        <v>148</v>
      </c>
      <c r="H180">
        <v>80</v>
      </c>
      <c r="I180" t="s">
        <v>25</v>
      </c>
      <c r="J180" t="s">
        <v>22</v>
      </c>
      <c r="K180">
        <v>4</v>
      </c>
      <c r="L180" t="s">
        <v>389</v>
      </c>
      <c r="M180" t="s">
        <v>147</v>
      </c>
      <c r="AA180" t="s">
        <v>394</v>
      </c>
      <c r="AB180" t="s">
        <v>389</v>
      </c>
    </row>
    <row r="181" spans="1:28" customFormat="1" hidden="1" x14ac:dyDescent="0.25">
      <c r="A181">
        <v>80</v>
      </c>
      <c r="B181" t="s">
        <v>149</v>
      </c>
      <c r="C181">
        <v>4</v>
      </c>
      <c r="D181">
        <v>4</v>
      </c>
      <c r="E181">
        <v>2</v>
      </c>
      <c r="F181">
        <v>9</v>
      </c>
      <c r="G181" t="s">
        <v>150</v>
      </c>
      <c r="H181">
        <v>110</v>
      </c>
      <c r="I181" t="s">
        <v>25</v>
      </c>
      <c r="J181" t="s">
        <v>22</v>
      </c>
      <c r="K181">
        <v>4</v>
      </c>
      <c r="L181" t="s">
        <v>389</v>
      </c>
      <c r="M181" t="s">
        <v>631</v>
      </c>
      <c r="AA181" t="s">
        <v>24</v>
      </c>
      <c r="AB181" t="s">
        <v>389</v>
      </c>
    </row>
    <row r="182" spans="1:28" customFormat="1" hidden="1" x14ac:dyDescent="0.25">
      <c r="A182">
        <v>81</v>
      </c>
      <c r="B182" t="s">
        <v>151</v>
      </c>
      <c r="C182">
        <v>4</v>
      </c>
      <c r="D182">
        <v>5</v>
      </c>
      <c r="E182">
        <v>1</v>
      </c>
      <c r="F182">
        <v>9</v>
      </c>
      <c r="G182" t="s">
        <v>152</v>
      </c>
      <c r="H182">
        <v>140</v>
      </c>
      <c r="I182" t="s">
        <v>40</v>
      </c>
      <c r="J182" t="s">
        <v>41</v>
      </c>
      <c r="K182">
        <v>1</v>
      </c>
      <c r="L182" t="s">
        <v>389</v>
      </c>
      <c r="M182" t="s">
        <v>629</v>
      </c>
      <c r="AA182" t="s">
        <v>395</v>
      </c>
      <c r="AB182" t="s">
        <v>389</v>
      </c>
    </row>
    <row r="183" spans="1:28" customFormat="1" hidden="1" x14ac:dyDescent="0.25">
      <c r="A183">
        <v>82</v>
      </c>
      <c r="B183" t="s">
        <v>153</v>
      </c>
      <c r="C183">
        <v>5</v>
      </c>
      <c r="D183">
        <v>1</v>
      </c>
      <c r="E183">
        <v>3</v>
      </c>
      <c r="F183">
        <v>5</v>
      </c>
      <c r="G183" t="s">
        <v>154</v>
      </c>
      <c r="H183">
        <v>20</v>
      </c>
      <c r="I183" t="s">
        <v>463</v>
      </c>
      <c r="J183" t="s">
        <v>466</v>
      </c>
      <c r="K183">
        <v>16</v>
      </c>
      <c r="L183" t="s">
        <v>454</v>
      </c>
      <c r="M183" t="s">
        <v>630</v>
      </c>
      <c r="AA183" t="s">
        <v>396</v>
      </c>
      <c r="AB183" t="s">
        <v>389</v>
      </c>
    </row>
    <row r="184" spans="1:28" customFormat="1" hidden="1" x14ac:dyDescent="0.25">
      <c r="A184">
        <v>83</v>
      </c>
      <c r="B184" t="s">
        <v>155</v>
      </c>
      <c r="C184">
        <v>5</v>
      </c>
      <c r="D184">
        <v>5</v>
      </c>
      <c r="E184">
        <v>2</v>
      </c>
      <c r="F184">
        <v>9</v>
      </c>
      <c r="G184" t="s">
        <v>156</v>
      </c>
      <c r="H184">
        <v>140</v>
      </c>
      <c r="I184" t="s">
        <v>464</v>
      </c>
      <c r="J184" t="s">
        <v>465</v>
      </c>
      <c r="K184">
        <v>6</v>
      </c>
      <c r="L184" t="s">
        <v>454</v>
      </c>
      <c r="M184" t="s">
        <v>60</v>
      </c>
      <c r="AA184" t="s">
        <v>397</v>
      </c>
      <c r="AB184" t="s">
        <v>389</v>
      </c>
    </row>
    <row r="185" spans="1:28" customFormat="1" hidden="1" x14ac:dyDescent="0.25">
      <c r="A185">
        <v>84</v>
      </c>
      <c r="B185" t="s">
        <v>332</v>
      </c>
      <c r="C185">
        <v>5</v>
      </c>
      <c r="D185">
        <v>3</v>
      </c>
      <c r="E185">
        <v>3</v>
      </c>
      <c r="F185">
        <v>9</v>
      </c>
      <c r="G185" t="s">
        <v>594</v>
      </c>
      <c r="H185">
        <v>50</v>
      </c>
      <c r="I185" t="s">
        <v>9</v>
      </c>
      <c r="J185" t="s">
        <v>10</v>
      </c>
      <c r="K185">
        <v>16</v>
      </c>
      <c r="L185" t="s">
        <v>439</v>
      </c>
      <c r="M185" t="s">
        <v>446</v>
      </c>
      <c r="AA185" t="s">
        <v>398</v>
      </c>
      <c r="AB185" t="s">
        <v>389</v>
      </c>
    </row>
    <row r="186" spans="1:28" customFormat="1" hidden="1" x14ac:dyDescent="0.25">
      <c r="A186">
        <v>85</v>
      </c>
      <c r="B186" t="s">
        <v>157</v>
      </c>
      <c r="C186">
        <v>6</v>
      </c>
      <c r="D186">
        <v>2</v>
      </c>
      <c r="E186">
        <v>3</v>
      </c>
      <c r="F186">
        <v>7</v>
      </c>
      <c r="G186" t="s">
        <v>158</v>
      </c>
      <c r="H186">
        <v>40</v>
      </c>
      <c r="I186" t="s">
        <v>44</v>
      </c>
      <c r="J186" t="s">
        <v>48</v>
      </c>
      <c r="K186">
        <v>4</v>
      </c>
      <c r="L186" t="s">
        <v>439</v>
      </c>
      <c r="M186" t="s">
        <v>32</v>
      </c>
      <c r="AA186" t="s">
        <v>399</v>
      </c>
      <c r="AB186" t="s">
        <v>178</v>
      </c>
    </row>
    <row r="187" spans="1:28" customFormat="1" hidden="1" x14ac:dyDescent="0.25">
      <c r="A187">
        <v>86</v>
      </c>
      <c r="B187" t="s">
        <v>428</v>
      </c>
      <c r="C187">
        <v>5</v>
      </c>
      <c r="D187">
        <v>3</v>
      </c>
      <c r="E187">
        <v>3</v>
      </c>
      <c r="F187">
        <v>8</v>
      </c>
      <c r="G187" t="s">
        <v>111</v>
      </c>
      <c r="H187">
        <v>70</v>
      </c>
      <c r="I187" t="s">
        <v>13</v>
      </c>
      <c r="J187" t="s">
        <v>14</v>
      </c>
      <c r="K187">
        <v>2</v>
      </c>
      <c r="L187" t="s">
        <v>439</v>
      </c>
      <c r="M187" t="s">
        <v>441</v>
      </c>
      <c r="AA187" t="s">
        <v>65</v>
      </c>
      <c r="AB187" t="s">
        <v>178</v>
      </c>
    </row>
    <row r="188" spans="1:28" customFormat="1" hidden="1" x14ac:dyDescent="0.25">
      <c r="A188">
        <v>87</v>
      </c>
      <c r="B188" t="s">
        <v>429</v>
      </c>
      <c r="C188">
        <v>4</v>
      </c>
      <c r="D188">
        <v>4</v>
      </c>
      <c r="E188">
        <v>2</v>
      </c>
      <c r="F188">
        <v>9</v>
      </c>
      <c r="G188" t="s">
        <v>594</v>
      </c>
      <c r="H188">
        <v>80</v>
      </c>
      <c r="I188" t="s">
        <v>21</v>
      </c>
      <c r="J188" t="s">
        <v>22</v>
      </c>
      <c r="K188">
        <v>4</v>
      </c>
      <c r="L188" t="s">
        <v>439</v>
      </c>
      <c r="M188" t="s">
        <v>429</v>
      </c>
      <c r="AA188" t="s">
        <v>400</v>
      </c>
      <c r="AB188" t="s">
        <v>178</v>
      </c>
    </row>
    <row r="189" spans="1:28" customFormat="1" hidden="1" x14ac:dyDescent="0.25">
      <c r="A189">
        <v>88</v>
      </c>
      <c r="B189" t="s">
        <v>430</v>
      </c>
      <c r="C189">
        <v>6</v>
      </c>
      <c r="D189">
        <v>3</v>
      </c>
      <c r="E189">
        <v>3</v>
      </c>
      <c r="F189">
        <v>9</v>
      </c>
      <c r="G189" t="s">
        <v>70</v>
      </c>
      <c r="H189">
        <v>80</v>
      </c>
      <c r="I189" t="s">
        <v>21</v>
      </c>
      <c r="J189" t="s">
        <v>22</v>
      </c>
      <c r="K189">
        <v>4</v>
      </c>
      <c r="L189" t="s">
        <v>439</v>
      </c>
      <c r="M189" t="s">
        <v>443</v>
      </c>
      <c r="AA189" t="s">
        <v>401</v>
      </c>
      <c r="AB189" t="s">
        <v>178</v>
      </c>
    </row>
    <row r="190" spans="1:28" customFormat="1" hidden="1" x14ac:dyDescent="0.25">
      <c r="A190">
        <v>89</v>
      </c>
      <c r="B190" t="s">
        <v>159</v>
      </c>
      <c r="C190">
        <v>4</v>
      </c>
      <c r="D190">
        <v>5</v>
      </c>
      <c r="E190">
        <v>1</v>
      </c>
      <c r="F190">
        <v>9</v>
      </c>
      <c r="G190" t="s">
        <v>57</v>
      </c>
      <c r="H190">
        <v>110</v>
      </c>
      <c r="I190" t="s">
        <v>40</v>
      </c>
      <c r="J190" t="s">
        <v>30</v>
      </c>
      <c r="K190">
        <v>1</v>
      </c>
      <c r="L190" t="s">
        <v>439</v>
      </c>
      <c r="M190" t="s">
        <v>99</v>
      </c>
      <c r="AA190" t="s">
        <v>402</v>
      </c>
      <c r="AB190" t="s">
        <v>178</v>
      </c>
    </row>
    <row r="191" spans="1:28" customFormat="1" hidden="1" x14ac:dyDescent="0.25">
      <c r="A191">
        <v>90</v>
      </c>
      <c r="B191" t="s">
        <v>160</v>
      </c>
      <c r="C191">
        <v>7</v>
      </c>
      <c r="D191">
        <v>3</v>
      </c>
      <c r="E191">
        <v>3</v>
      </c>
      <c r="F191">
        <v>7</v>
      </c>
      <c r="G191" t="s">
        <v>594</v>
      </c>
      <c r="H191">
        <v>50</v>
      </c>
      <c r="I191" t="s">
        <v>9</v>
      </c>
      <c r="J191" t="s">
        <v>161</v>
      </c>
      <c r="K191">
        <v>16</v>
      </c>
      <c r="L191" t="s">
        <v>389</v>
      </c>
      <c r="M191" t="s">
        <v>447</v>
      </c>
      <c r="AA191" t="s">
        <v>85</v>
      </c>
      <c r="AB191" t="s">
        <v>178</v>
      </c>
    </row>
    <row r="192" spans="1:28" customFormat="1" hidden="1" x14ac:dyDescent="0.25">
      <c r="A192">
        <v>91</v>
      </c>
      <c r="B192" t="s">
        <v>162</v>
      </c>
      <c r="C192">
        <v>7</v>
      </c>
      <c r="D192">
        <v>3</v>
      </c>
      <c r="E192">
        <v>3</v>
      </c>
      <c r="F192">
        <v>7</v>
      </c>
      <c r="G192" t="s">
        <v>163</v>
      </c>
      <c r="H192">
        <v>70</v>
      </c>
      <c r="I192" t="s">
        <v>13</v>
      </c>
      <c r="J192" t="s">
        <v>164</v>
      </c>
      <c r="K192">
        <v>2</v>
      </c>
      <c r="L192" t="s">
        <v>389</v>
      </c>
      <c r="M192" t="s">
        <v>441</v>
      </c>
      <c r="AA192" t="s">
        <v>595</v>
      </c>
      <c r="AB192" t="s">
        <v>178</v>
      </c>
    </row>
    <row r="193" spans="1:34" customFormat="1" hidden="1" x14ac:dyDescent="0.25">
      <c r="A193">
        <v>92</v>
      </c>
      <c r="B193" t="s">
        <v>165</v>
      </c>
      <c r="C193">
        <v>9</v>
      </c>
      <c r="D193">
        <v>2</v>
      </c>
      <c r="E193">
        <v>4</v>
      </c>
      <c r="F193">
        <v>7</v>
      </c>
      <c r="G193" t="s">
        <v>166</v>
      </c>
      <c r="H193">
        <v>80</v>
      </c>
      <c r="I193" t="s">
        <v>17</v>
      </c>
      <c r="J193" t="s">
        <v>167</v>
      </c>
      <c r="K193">
        <v>4</v>
      </c>
      <c r="L193" t="s">
        <v>389</v>
      </c>
      <c r="M193" t="s">
        <v>165</v>
      </c>
      <c r="AA193" t="s">
        <v>403</v>
      </c>
      <c r="AB193" t="s">
        <v>40</v>
      </c>
    </row>
    <row r="194" spans="1:34" customFormat="1" hidden="1" x14ac:dyDescent="0.25">
      <c r="A194">
        <v>93</v>
      </c>
      <c r="B194" t="s">
        <v>168</v>
      </c>
      <c r="C194">
        <v>7</v>
      </c>
      <c r="D194">
        <v>3</v>
      </c>
      <c r="E194">
        <v>3</v>
      </c>
      <c r="F194">
        <v>8</v>
      </c>
      <c r="G194" t="s">
        <v>70</v>
      </c>
      <c r="H194">
        <v>90</v>
      </c>
      <c r="I194" t="s">
        <v>21</v>
      </c>
      <c r="J194" t="s">
        <v>35</v>
      </c>
      <c r="K194">
        <v>2</v>
      </c>
      <c r="L194" t="s">
        <v>389</v>
      </c>
      <c r="M194" t="s">
        <v>443</v>
      </c>
      <c r="AA194" t="s">
        <v>404</v>
      </c>
      <c r="AB194" t="s">
        <v>40</v>
      </c>
    </row>
    <row r="195" spans="1:34" customFormat="1" hidden="1" x14ac:dyDescent="0.25">
      <c r="A195">
        <v>94</v>
      </c>
      <c r="B195" t="s">
        <v>169</v>
      </c>
      <c r="C195">
        <v>6</v>
      </c>
      <c r="D195">
        <v>5</v>
      </c>
      <c r="E195">
        <v>2</v>
      </c>
      <c r="F195">
        <v>8</v>
      </c>
      <c r="G195" t="s">
        <v>170</v>
      </c>
      <c r="H195">
        <v>150</v>
      </c>
      <c r="I195" t="s">
        <v>40</v>
      </c>
      <c r="J195" t="s">
        <v>41</v>
      </c>
      <c r="K195">
        <v>1</v>
      </c>
      <c r="L195" t="s">
        <v>389</v>
      </c>
      <c r="M195" t="s">
        <v>169</v>
      </c>
      <c r="AA195" t="s">
        <v>405</v>
      </c>
      <c r="AB195" t="s">
        <v>40</v>
      </c>
    </row>
    <row r="196" spans="1:34" customFormat="1" hidden="1" x14ac:dyDescent="0.25">
      <c r="A196">
        <v>95</v>
      </c>
      <c r="B196" t="s">
        <v>171</v>
      </c>
      <c r="C196">
        <v>6</v>
      </c>
      <c r="D196">
        <v>3</v>
      </c>
      <c r="E196">
        <v>3</v>
      </c>
      <c r="F196">
        <v>8</v>
      </c>
      <c r="G196" t="s">
        <v>172</v>
      </c>
      <c r="H196">
        <v>60</v>
      </c>
      <c r="I196" t="s">
        <v>9</v>
      </c>
      <c r="J196" t="s">
        <v>10</v>
      </c>
      <c r="K196">
        <v>16</v>
      </c>
      <c r="L196" t="s">
        <v>439</v>
      </c>
      <c r="M196" t="s">
        <v>444</v>
      </c>
      <c r="AA196" t="s">
        <v>406</v>
      </c>
      <c r="AB196" t="s">
        <v>40</v>
      </c>
    </row>
    <row r="197" spans="1:34" customFormat="1" hidden="1" x14ac:dyDescent="0.25">
      <c r="A197">
        <v>96</v>
      </c>
      <c r="B197" t="s">
        <v>173</v>
      </c>
      <c r="C197">
        <v>7</v>
      </c>
      <c r="D197">
        <v>2</v>
      </c>
      <c r="E197">
        <v>4</v>
      </c>
      <c r="F197">
        <v>7</v>
      </c>
      <c r="G197" t="s">
        <v>174</v>
      </c>
      <c r="H197">
        <v>80</v>
      </c>
      <c r="I197" t="s">
        <v>17</v>
      </c>
      <c r="J197" t="s">
        <v>18</v>
      </c>
      <c r="K197">
        <v>4</v>
      </c>
      <c r="L197" t="s">
        <v>439</v>
      </c>
      <c r="M197" t="s">
        <v>442</v>
      </c>
      <c r="AA197" t="s">
        <v>407</v>
      </c>
      <c r="AB197" t="s">
        <v>40</v>
      </c>
    </row>
    <row r="198" spans="1:34" customFormat="1" hidden="1" x14ac:dyDescent="0.25">
      <c r="A198">
        <v>97</v>
      </c>
      <c r="B198" t="s">
        <v>175</v>
      </c>
      <c r="C198">
        <v>7</v>
      </c>
      <c r="D198">
        <v>3</v>
      </c>
      <c r="E198">
        <v>3</v>
      </c>
      <c r="F198">
        <v>8</v>
      </c>
      <c r="G198" t="s">
        <v>176</v>
      </c>
      <c r="H198">
        <v>110</v>
      </c>
      <c r="I198" t="s">
        <v>177</v>
      </c>
      <c r="J198" t="s">
        <v>178</v>
      </c>
      <c r="K198">
        <v>4</v>
      </c>
      <c r="L198" t="s">
        <v>439</v>
      </c>
      <c r="M198" t="s">
        <v>443</v>
      </c>
      <c r="AA198" t="s">
        <v>408</v>
      </c>
      <c r="AB198" t="s">
        <v>40</v>
      </c>
    </row>
    <row r="199" spans="1:34" customFormat="1" hidden="1" x14ac:dyDescent="0.25">
      <c r="A199">
        <v>98</v>
      </c>
      <c r="B199" t="s">
        <v>179</v>
      </c>
      <c r="C199">
        <v>6</v>
      </c>
      <c r="D199">
        <v>5</v>
      </c>
      <c r="E199">
        <v>1</v>
      </c>
      <c r="F199">
        <v>9</v>
      </c>
      <c r="G199" t="s">
        <v>125</v>
      </c>
      <c r="H199">
        <v>140</v>
      </c>
      <c r="I199" t="s">
        <v>40</v>
      </c>
      <c r="J199" t="s">
        <v>30</v>
      </c>
      <c r="K199">
        <v>1</v>
      </c>
      <c r="L199" t="s">
        <v>439</v>
      </c>
      <c r="M199" t="s">
        <v>124</v>
      </c>
      <c r="AA199" t="s">
        <v>409</v>
      </c>
      <c r="AB199" t="s">
        <v>40</v>
      </c>
    </row>
    <row r="200" spans="1:34" customFormat="1" hidden="1" x14ac:dyDescent="0.25">
      <c r="A200">
        <v>99</v>
      </c>
      <c r="B200" t="s">
        <v>180</v>
      </c>
      <c r="C200">
        <v>5</v>
      </c>
      <c r="D200">
        <v>3</v>
      </c>
      <c r="E200">
        <v>2</v>
      </c>
      <c r="F200">
        <v>7</v>
      </c>
      <c r="G200" t="s">
        <v>114</v>
      </c>
      <c r="H200">
        <v>40</v>
      </c>
      <c r="I200" t="s">
        <v>9</v>
      </c>
      <c r="J200" t="s">
        <v>10</v>
      </c>
      <c r="K200">
        <v>16</v>
      </c>
      <c r="L200" t="s">
        <v>439</v>
      </c>
      <c r="M200" t="s">
        <v>635</v>
      </c>
      <c r="AA200" t="s">
        <v>410</v>
      </c>
      <c r="AB200" t="s">
        <v>40</v>
      </c>
    </row>
    <row r="201" spans="1:34" customFormat="1" hidden="1" x14ac:dyDescent="0.25">
      <c r="A201">
        <v>100</v>
      </c>
      <c r="B201" t="s">
        <v>181</v>
      </c>
      <c r="C201">
        <v>4</v>
      </c>
      <c r="D201">
        <v>3</v>
      </c>
      <c r="E201">
        <v>2</v>
      </c>
      <c r="F201">
        <v>8</v>
      </c>
      <c r="G201" t="s">
        <v>127</v>
      </c>
      <c r="H201">
        <v>40</v>
      </c>
      <c r="I201" t="s">
        <v>9</v>
      </c>
      <c r="J201" t="s">
        <v>10</v>
      </c>
      <c r="K201">
        <v>16</v>
      </c>
      <c r="L201" t="s">
        <v>439</v>
      </c>
      <c r="M201" t="s">
        <v>181</v>
      </c>
      <c r="AA201" t="s">
        <v>411</v>
      </c>
      <c r="AB201" t="s">
        <v>40</v>
      </c>
    </row>
    <row r="202" spans="1:34" customFormat="1" hidden="1" x14ac:dyDescent="0.25">
      <c r="A202">
        <v>101</v>
      </c>
      <c r="B202" t="s">
        <v>182</v>
      </c>
      <c r="C202">
        <v>7</v>
      </c>
      <c r="D202">
        <v>3</v>
      </c>
      <c r="E202">
        <v>3</v>
      </c>
      <c r="F202">
        <v>7</v>
      </c>
      <c r="G202" t="s">
        <v>8</v>
      </c>
      <c r="H202">
        <v>70</v>
      </c>
      <c r="I202" t="s">
        <v>17</v>
      </c>
      <c r="J202" t="s">
        <v>18</v>
      </c>
      <c r="K202">
        <v>4</v>
      </c>
      <c r="L202" t="s">
        <v>439</v>
      </c>
      <c r="M202" t="s">
        <v>624</v>
      </c>
      <c r="AA202" t="s">
        <v>455</v>
      </c>
      <c r="AB202" t="s">
        <v>497</v>
      </c>
    </row>
    <row r="203" spans="1:34" customFormat="1" hidden="1" x14ac:dyDescent="0.25">
      <c r="A203">
        <v>102</v>
      </c>
      <c r="B203" t="s">
        <v>183</v>
      </c>
      <c r="C203">
        <v>6</v>
      </c>
      <c r="D203">
        <v>3</v>
      </c>
      <c r="E203">
        <v>3</v>
      </c>
      <c r="F203">
        <v>8</v>
      </c>
      <c r="G203" t="s">
        <v>118</v>
      </c>
      <c r="H203">
        <v>90</v>
      </c>
      <c r="I203" t="s">
        <v>21</v>
      </c>
      <c r="J203" t="s">
        <v>22</v>
      </c>
      <c r="K203">
        <v>2</v>
      </c>
      <c r="L203" t="s">
        <v>439</v>
      </c>
      <c r="M203" t="s">
        <v>625</v>
      </c>
      <c r="AA203" t="s">
        <v>456</v>
      </c>
      <c r="AB203" t="s">
        <v>497</v>
      </c>
    </row>
    <row r="204" spans="1:34" customFormat="1" hidden="1" x14ac:dyDescent="0.25">
      <c r="A204">
        <v>103</v>
      </c>
      <c r="B204" t="s">
        <v>184</v>
      </c>
      <c r="C204">
        <v>3</v>
      </c>
      <c r="D204">
        <v>5</v>
      </c>
      <c r="E204">
        <v>1</v>
      </c>
      <c r="F204">
        <v>9</v>
      </c>
      <c r="G204" t="s">
        <v>185</v>
      </c>
      <c r="H204">
        <v>120</v>
      </c>
      <c r="I204" t="s">
        <v>40</v>
      </c>
      <c r="J204" t="s">
        <v>30</v>
      </c>
      <c r="K204">
        <v>2</v>
      </c>
      <c r="L204" t="s">
        <v>439</v>
      </c>
      <c r="M204" t="s">
        <v>184</v>
      </c>
      <c r="AA204" t="s">
        <v>457</v>
      </c>
      <c r="AB204" t="s">
        <v>497</v>
      </c>
    </row>
    <row r="205" spans="1:34" customFormat="1" hidden="1" x14ac:dyDescent="0.25">
      <c r="A205">
        <v>104</v>
      </c>
      <c r="B205" t="s">
        <v>186</v>
      </c>
      <c r="C205">
        <v>6</v>
      </c>
      <c r="D205">
        <v>2</v>
      </c>
      <c r="E205">
        <v>3</v>
      </c>
      <c r="F205">
        <v>7</v>
      </c>
      <c r="G205" t="s">
        <v>158</v>
      </c>
      <c r="H205">
        <v>40</v>
      </c>
      <c r="I205" t="s">
        <v>47</v>
      </c>
      <c r="J205" t="s">
        <v>48</v>
      </c>
      <c r="K205">
        <v>12</v>
      </c>
      <c r="L205" t="s">
        <v>389</v>
      </c>
      <c r="M205" t="s">
        <v>186</v>
      </c>
      <c r="AA205" t="s">
        <v>458</v>
      </c>
      <c r="AB205" t="s">
        <v>497</v>
      </c>
    </row>
    <row r="206" spans="1:34" customFormat="1" hidden="1" x14ac:dyDescent="0.25">
      <c r="A206">
        <v>105</v>
      </c>
      <c r="B206" t="s">
        <v>187</v>
      </c>
      <c r="C206">
        <v>7</v>
      </c>
      <c r="D206">
        <v>3</v>
      </c>
      <c r="E206">
        <v>3</v>
      </c>
      <c r="F206">
        <v>7</v>
      </c>
      <c r="G206" t="s">
        <v>50</v>
      </c>
      <c r="H206">
        <v>50</v>
      </c>
      <c r="I206" t="s">
        <v>51</v>
      </c>
      <c r="J206" t="s">
        <v>10</v>
      </c>
      <c r="K206">
        <v>2</v>
      </c>
      <c r="L206" t="s">
        <v>389</v>
      </c>
      <c r="M206" t="s">
        <v>448</v>
      </c>
      <c r="AB206" s="79"/>
      <c r="AC206" s="79"/>
      <c r="AD206" s="79"/>
      <c r="AE206" s="79"/>
      <c r="AF206" s="79"/>
      <c r="AG206" s="79"/>
      <c r="AH206" s="79"/>
    </row>
    <row r="207" spans="1:34" customFormat="1" hidden="1" x14ac:dyDescent="0.25">
      <c r="A207">
        <v>106</v>
      </c>
      <c r="B207" t="s">
        <v>188</v>
      </c>
      <c r="C207">
        <v>7</v>
      </c>
      <c r="D207">
        <v>3</v>
      </c>
      <c r="E207">
        <v>3</v>
      </c>
      <c r="F207">
        <v>7</v>
      </c>
      <c r="G207" t="s">
        <v>189</v>
      </c>
      <c r="H207">
        <v>70</v>
      </c>
      <c r="I207" t="s">
        <v>190</v>
      </c>
      <c r="J207" t="s">
        <v>14</v>
      </c>
      <c r="K207">
        <v>2</v>
      </c>
      <c r="L207" t="s">
        <v>389</v>
      </c>
      <c r="M207" t="s">
        <v>449</v>
      </c>
      <c r="AA207" t="s">
        <v>591</v>
      </c>
    </row>
    <row r="208" spans="1:34" customFormat="1" hidden="1" x14ac:dyDescent="0.25">
      <c r="A208">
        <v>107</v>
      </c>
      <c r="B208" t="s">
        <v>191</v>
      </c>
      <c r="C208">
        <v>7</v>
      </c>
      <c r="D208">
        <v>3</v>
      </c>
      <c r="E208">
        <v>3</v>
      </c>
      <c r="F208">
        <v>8</v>
      </c>
      <c r="G208" t="s">
        <v>192</v>
      </c>
      <c r="H208">
        <v>90</v>
      </c>
      <c r="I208" t="s">
        <v>25</v>
      </c>
      <c r="J208" t="s">
        <v>22</v>
      </c>
      <c r="K208">
        <v>2</v>
      </c>
      <c r="L208" t="s">
        <v>389</v>
      </c>
      <c r="M208" t="s">
        <v>450</v>
      </c>
      <c r="AA208" s="20" t="s">
        <v>529</v>
      </c>
      <c r="AB208" t="s">
        <v>586</v>
      </c>
    </row>
    <row r="209" spans="1:28" customFormat="1" hidden="1" x14ac:dyDescent="0.25">
      <c r="A209">
        <v>108</v>
      </c>
      <c r="B209" t="s">
        <v>193</v>
      </c>
      <c r="C209">
        <v>4</v>
      </c>
      <c r="D209">
        <v>5</v>
      </c>
      <c r="E209">
        <v>1</v>
      </c>
      <c r="F209">
        <v>9</v>
      </c>
      <c r="G209" t="s">
        <v>57</v>
      </c>
      <c r="H209">
        <v>110</v>
      </c>
      <c r="I209" t="s">
        <v>29</v>
      </c>
      <c r="J209" t="s">
        <v>30</v>
      </c>
      <c r="K209">
        <v>1</v>
      </c>
      <c r="L209" t="s">
        <v>389</v>
      </c>
      <c r="M209" t="s">
        <v>193</v>
      </c>
      <c r="AA209" t="s">
        <v>530</v>
      </c>
      <c r="AB209" t="s">
        <v>584</v>
      </c>
    </row>
    <row r="210" spans="1:28" customFormat="1" hidden="1" x14ac:dyDescent="0.25">
      <c r="A210">
        <v>109</v>
      </c>
      <c r="B210" t="s">
        <v>194</v>
      </c>
      <c r="C210">
        <v>6</v>
      </c>
      <c r="D210">
        <v>3</v>
      </c>
      <c r="E210">
        <v>3</v>
      </c>
      <c r="F210">
        <v>7</v>
      </c>
      <c r="G210" t="s">
        <v>594</v>
      </c>
      <c r="H210">
        <v>40</v>
      </c>
      <c r="I210" t="s">
        <v>9</v>
      </c>
      <c r="J210" t="s">
        <v>10</v>
      </c>
      <c r="K210">
        <v>16</v>
      </c>
      <c r="L210" t="s">
        <v>439</v>
      </c>
      <c r="M210" t="s">
        <v>636</v>
      </c>
      <c r="AA210" s="20" t="s">
        <v>531</v>
      </c>
      <c r="AB210" t="s">
        <v>586</v>
      </c>
    </row>
    <row r="211" spans="1:28" customFormat="1" hidden="1" x14ac:dyDescent="0.25">
      <c r="A211">
        <v>110</v>
      </c>
      <c r="B211" t="s">
        <v>73</v>
      </c>
      <c r="C211">
        <v>6</v>
      </c>
      <c r="D211">
        <v>4</v>
      </c>
      <c r="E211">
        <v>4</v>
      </c>
      <c r="F211">
        <v>8</v>
      </c>
      <c r="G211" t="s">
        <v>195</v>
      </c>
      <c r="H211">
        <v>110</v>
      </c>
      <c r="I211" t="s">
        <v>177</v>
      </c>
      <c r="J211" t="s">
        <v>178</v>
      </c>
      <c r="K211">
        <v>6</v>
      </c>
      <c r="L211" t="s">
        <v>439</v>
      </c>
      <c r="M211" t="s">
        <v>637</v>
      </c>
      <c r="AA211" t="s">
        <v>532</v>
      </c>
      <c r="AB211" t="s">
        <v>584</v>
      </c>
    </row>
    <row r="212" spans="1:28" customFormat="1" hidden="1" x14ac:dyDescent="0.25">
      <c r="A212">
        <v>111</v>
      </c>
      <c r="B212" t="s">
        <v>196</v>
      </c>
      <c r="C212">
        <v>7</v>
      </c>
      <c r="D212">
        <v>3</v>
      </c>
      <c r="E212">
        <v>4</v>
      </c>
      <c r="F212">
        <v>7</v>
      </c>
      <c r="G212" t="s">
        <v>594</v>
      </c>
      <c r="H212">
        <v>70</v>
      </c>
      <c r="I212" t="s">
        <v>17</v>
      </c>
      <c r="J212" t="s">
        <v>18</v>
      </c>
      <c r="K212">
        <v>16</v>
      </c>
      <c r="L212" t="s">
        <v>439</v>
      </c>
      <c r="M212" t="s">
        <v>451</v>
      </c>
      <c r="AA212" t="s">
        <v>533</v>
      </c>
      <c r="AB212" t="s">
        <v>585</v>
      </c>
    </row>
    <row r="213" spans="1:28" customFormat="1" hidden="1" x14ac:dyDescent="0.25">
      <c r="A213">
        <v>112</v>
      </c>
      <c r="B213" t="s">
        <v>197</v>
      </c>
      <c r="C213">
        <v>8</v>
      </c>
      <c r="D213">
        <v>2</v>
      </c>
      <c r="E213">
        <v>4</v>
      </c>
      <c r="F213">
        <v>7</v>
      </c>
      <c r="G213" t="s">
        <v>198</v>
      </c>
      <c r="H213">
        <v>90</v>
      </c>
      <c r="I213" t="s">
        <v>17</v>
      </c>
      <c r="J213" t="s">
        <v>18</v>
      </c>
      <c r="K213">
        <v>4</v>
      </c>
      <c r="L213" t="s">
        <v>439</v>
      </c>
      <c r="M213" t="s">
        <v>442</v>
      </c>
      <c r="AA213" t="s">
        <v>534</v>
      </c>
      <c r="AB213" t="s">
        <v>585</v>
      </c>
    </row>
    <row r="214" spans="1:28" customFormat="1" hidden="1" x14ac:dyDescent="0.25">
      <c r="A214">
        <v>113</v>
      </c>
      <c r="B214" t="s">
        <v>199</v>
      </c>
      <c r="C214">
        <v>7</v>
      </c>
      <c r="D214">
        <v>3</v>
      </c>
      <c r="E214">
        <v>4</v>
      </c>
      <c r="F214">
        <v>7</v>
      </c>
      <c r="G214" t="s">
        <v>85</v>
      </c>
      <c r="H214">
        <v>90</v>
      </c>
      <c r="I214" t="s">
        <v>30</v>
      </c>
      <c r="J214" t="s">
        <v>40</v>
      </c>
      <c r="K214">
        <v>2</v>
      </c>
      <c r="L214" t="s">
        <v>439</v>
      </c>
      <c r="M214" t="s">
        <v>441</v>
      </c>
      <c r="AA214" t="s">
        <v>535</v>
      </c>
      <c r="AB214" t="s">
        <v>585</v>
      </c>
    </row>
    <row r="215" spans="1:28" customFormat="1" hidden="1" x14ac:dyDescent="0.25">
      <c r="A215">
        <v>114</v>
      </c>
      <c r="B215" t="s">
        <v>200</v>
      </c>
      <c r="C215">
        <v>8</v>
      </c>
      <c r="D215">
        <v>3</v>
      </c>
      <c r="E215">
        <v>4</v>
      </c>
      <c r="F215">
        <v>7</v>
      </c>
      <c r="G215" t="s">
        <v>201</v>
      </c>
      <c r="H215">
        <v>120</v>
      </c>
      <c r="I215" t="s">
        <v>17</v>
      </c>
      <c r="J215" t="s">
        <v>18</v>
      </c>
      <c r="K215">
        <v>2</v>
      </c>
      <c r="L215" t="s">
        <v>439</v>
      </c>
      <c r="M215" t="s">
        <v>200</v>
      </c>
      <c r="AA215" t="s">
        <v>536</v>
      </c>
      <c r="AB215" t="s">
        <v>585</v>
      </c>
    </row>
    <row r="216" spans="1:28" customFormat="1" hidden="1" x14ac:dyDescent="0.25">
      <c r="A216">
        <v>115</v>
      </c>
      <c r="B216" t="s">
        <v>202</v>
      </c>
      <c r="C216">
        <v>2</v>
      </c>
      <c r="D216">
        <v>6</v>
      </c>
      <c r="E216">
        <v>1</v>
      </c>
      <c r="F216">
        <v>10</v>
      </c>
      <c r="G216" t="s">
        <v>658</v>
      </c>
      <c r="H216">
        <v>120</v>
      </c>
      <c r="I216" t="s">
        <v>40</v>
      </c>
      <c r="J216" t="s">
        <v>30</v>
      </c>
      <c r="K216">
        <v>1</v>
      </c>
      <c r="L216" t="s">
        <v>439</v>
      </c>
      <c r="M216" t="s">
        <v>100</v>
      </c>
      <c r="AA216" t="s">
        <v>537</v>
      </c>
      <c r="AB216" t="s">
        <v>584</v>
      </c>
    </row>
    <row r="217" spans="1:28" customFormat="1" hidden="1" x14ac:dyDescent="0.25">
      <c r="A217">
        <v>116</v>
      </c>
      <c r="B217" t="s">
        <v>203</v>
      </c>
      <c r="C217">
        <v>6</v>
      </c>
      <c r="D217">
        <v>5</v>
      </c>
      <c r="E217">
        <v>2</v>
      </c>
      <c r="F217">
        <v>9</v>
      </c>
      <c r="G217" t="s">
        <v>204</v>
      </c>
      <c r="H217">
        <v>290</v>
      </c>
      <c r="K217">
        <v>1</v>
      </c>
      <c r="L217" t="s">
        <v>440</v>
      </c>
      <c r="M217" t="s">
        <v>203</v>
      </c>
      <c r="AA217" t="s">
        <v>538</v>
      </c>
      <c r="AB217" t="s">
        <v>584</v>
      </c>
    </row>
    <row r="218" spans="1:28" customFormat="1" hidden="1" x14ac:dyDescent="0.25">
      <c r="A218">
        <v>117</v>
      </c>
      <c r="B218" t="s">
        <v>205</v>
      </c>
      <c r="C218">
        <v>5</v>
      </c>
      <c r="D218">
        <v>5</v>
      </c>
      <c r="E218">
        <v>2</v>
      </c>
      <c r="F218">
        <v>9</v>
      </c>
      <c r="G218" t="s">
        <v>206</v>
      </c>
      <c r="H218">
        <v>145</v>
      </c>
      <c r="K218">
        <v>0.5</v>
      </c>
      <c r="L218" t="s">
        <v>440</v>
      </c>
      <c r="M218" t="s">
        <v>205</v>
      </c>
      <c r="AA218" t="s">
        <v>539</v>
      </c>
      <c r="AB218" t="s">
        <v>584</v>
      </c>
    </row>
    <row r="219" spans="1:28" customFormat="1" hidden="1" x14ac:dyDescent="0.25">
      <c r="A219">
        <v>118</v>
      </c>
      <c r="B219" t="s">
        <v>207</v>
      </c>
      <c r="C219">
        <v>6</v>
      </c>
      <c r="D219">
        <v>2</v>
      </c>
      <c r="E219">
        <v>4</v>
      </c>
      <c r="F219">
        <v>7</v>
      </c>
      <c r="G219" t="s">
        <v>208</v>
      </c>
      <c r="H219">
        <v>145</v>
      </c>
      <c r="K219">
        <v>0.5</v>
      </c>
      <c r="L219" t="s">
        <v>440</v>
      </c>
      <c r="M219" t="s">
        <v>207</v>
      </c>
      <c r="AA219" t="s">
        <v>540</v>
      </c>
      <c r="AB219" t="s">
        <v>584</v>
      </c>
    </row>
    <row r="220" spans="1:28" customFormat="1" hidden="1" x14ac:dyDescent="0.25">
      <c r="A220">
        <v>119</v>
      </c>
      <c r="B220" t="s">
        <v>209</v>
      </c>
      <c r="C220">
        <v>6</v>
      </c>
      <c r="D220">
        <v>2</v>
      </c>
      <c r="E220">
        <v>3</v>
      </c>
      <c r="F220">
        <v>7</v>
      </c>
      <c r="G220" t="s">
        <v>210</v>
      </c>
      <c r="H220">
        <v>60</v>
      </c>
      <c r="K220">
        <v>1</v>
      </c>
      <c r="L220" t="s">
        <v>440</v>
      </c>
      <c r="M220" t="s">
        <v>209</v>
      </c>
      <c r="AA220" t="s">
        <v>541</v>
      </c>
      <c r="AB220" t="s">
        <v>587</v>
      </c>
    </row>
    <row r="221" spans="1:28" customFormat="1" hidden="1" x14ac:dyDescent="0.25">
      <c r="A221">
        <v>120</v>
      </c>
      <c r="B221" t="s">
        <v>211</v>
      </c>
      <c r="C221">
        <v>6</v>
      </c>
      <c r="D221">
        <v>5</v>
      </c>
      <c r="E221">
        <v>4</v>
      </c>
      <c r="F221">
        <v>9</v>
      </c>
      <c r="G221" t="s">
        <v>212</v>
      </c>
      <c r="H221">
        <v>390</v>
      </c>
      <c r="K221">
        <v>1</v>
      </c>
      <c r="L221" t="s">
        <v>440</v>
      </c>
      <c r="M221" t="s">
        <v>211</v>
      </c>
      <c r="AA221" t="s">
        <v>543</v>
      </c>
      <c r="AB221" t="s">
        <v>589</v>
      </c>
    </row>
    <row r="222" spans="1:28" customFormat="1" hidden="1" x14ac:dyDescent="0.25">
      <c r="A222">
        <v>121</v>
      </c>
      <c r="B222" t="s">
        <v>213</v>
      </c>
      <c r="C222">
        <v>6</v>
      </c>
      <c r="D222">
        <v>3</v>
      </c>
      <c r="E222">
        <v>3</v>
      </c>
      <c r="F222">
        <v>8</v>
      </c>
      <c r="G222" t="s">
        <v>214</v>
      </c>
      <c r="H222">
        <v>120</v>
      </c>
      <c r="K222">
        <v>1</v>
      </c>
      <c r="L222" t="s">
        <v>440</v>
      </c>
      <c r="M222" t="s">
        <v>213</v>
      </c>
      <c r="AA222" t="s">
        <v>544</v>
      </c>
      <c r="AB222" t="s">
        <v>587</v>
      </c>
    </row>
    <row r="223" spans="1:28" customFormat="1" hidden="1" x14ac:dyDescent="0.25">
      <c r="A223">
        <v>122</v>
      </c>
      <c r="B223" t="s">
        <v>215</v>
      </c>
      <c r="C223">
        <v>2</v>
      </c>
      <c r="D223">
        <v>7</v>
      </c>
      <c r="E223">
        <v>1</v>
      </c>
      <c r="F223">
        <v>10</v>
      </c>
      <c r="G223" t="s">
        <v>216</v>
      </c>
      <c r="H223">
        <v>300</v>
      </c>
      <c r="K223">
        <v>1</v>
      </c>
      <c r="L223" t="s">
        <v>440</v>
      </c>
      <c r="M223" t="s">
        <v>215</v>
      </c>
      <c r="AA223" t="s">
        <v>545</v>
      </c>
      <c r="AB223" t="s">
        <v>586</v>
      </c>
    </row>
    <row r="224" spans="1:28" customFormat="1" hidden="1" x14ac:dyDescent="0.25">
      <c r="A224">
        <v>123</v>
      </c>
      <c r="B224" t="s">
        <v>217</v>
      </c>
      <c r="C224">
        <v>4</v>
      </c>
      <c r="D224">
        <v>7</v>
      </c>
      <c r="E224">
        <v>3</v>
      </c>
      <c r="F224">
        <v>7</v>
      </c>
      <c r="G224" t="s">
        <v>218</v>
      </c>
      <c r="H224">
        <v>100</v>
      </c>
      <c r="K224">
        <v>1</v>
      </c>
      <c r="L224" t="s">
        <v>440</v>
      </c>
      <c r="M224" t="s">
        <v>217</v>
      </c>
      <c r="AA224" t="s">
        <v>546</v>
      </c>
      <c r="AB224" t="s">
        <v>585</v>
      </c>
    </row>
    <row r="225" spans="1:28" customFormat="1" hidden="1" x14ac:dyDescent="0.25">
      <c r="A225">
        <v>124</v>
      </c>
      <c r="B225" t="s">
        <v>219</v>
      </c>
      <c r="C225">
        <v>4</v>
      </c>
      <c r="D225">
        <v>7</v>
      </c>
      <c r="E225">
        <v>3</v>
      </c>
      <c r="F225">
        <v>7</v>
      </c>
      <c r="G225" t="s">
        <v>220</v>
      </c>
      <c r="H225">
        <v>80</v>
      </c>
      <c r="K225">
        <v>1</v>
      </c>
      <c r="L225" t="s">
        <v>440</v>
      </c>
      <c r="M225" t="s">
        <v>219</v>
      </c>
      <c r="AA225" t="s">
        <v>547</v>
      </c>
      <c r="AB225" t="s">
        <v>584</v>
      </c>
    </row>
    <row r="226" spans="1:28" customFormat="1" hidden="1" x14ac:dyDescent="0.25">
      <c r="A226">
        <v>125</v>
      </c>
      <c r="B226" t="s">
        <v>221</v>
      </c>
      <c r="C226">
        <v>7</v>
      </c>
      <c r="D226">
        <v>4</v>
      </c>
      <c r="E226">
        <v>3</v>
      </c>
      <c r="F226">
        <v>8</v>
      </c>
      <c r="G226" t="s">
        <v>222</v>
      </c>
      <c r="H226">
        <v>210</v>
      </c>
      <c r="K226">
        <v>1</v>
      </c>
      <c r="L226" t="s">
        <v>440</v>
      </c>
      <c r="M226" t="s">
        <v>221</v>
      </c>
      <c r="AA226" t="s">
        <v>548</v>
      </c>
      <c r="AB226" t="s">
        <v>586</v>
      </c>
    </row>
    <row r="227" spans="1:28" customFormat="1" hidden="1" x14ac:dyDescent="0.25">
      <c r="A227">
        <v>126</v>
      </c>
      <c r="B227" t="s">
        <v>223</v>
      </c>
      <c r="C227">
        <v>6</v>
      </c>
      <c r="D227">
        <v>3</v>
      </c>
      <c r="E227">
        <v>3</v>
      </c>
      <c r="F227">
        <v>8</v>
      </c>
      <c r="G227" t="s">
        <v>224</v>
      </c>
      <c r="H227">
        <v>110</v>
      </c>
      <c r="K227">
        <v>1</v>
      </c>
      <c r="L227" t="s">
        <v>440</v>
      </c>
      <c r="M227" t="s">
        <v>223</v>
      </c>
      <c r="AA227" t="s">
        <v>549</v>
      </c>
      <c r="AB227" t="s">
        <v>584</v>
      </c>
    </row>
    <row r="228" spans="1:28" customFormat="1" hidden="1" x14ac:dyDescent="0.25">
      <c r="A228">
        <v>127</v>
      </c>
      <c r="B228" t="s">
        <v>225</v>
      </c>
      <c r="C228">
        <v>8</v>
      </c>
      <c r="D228">
        <v>3</v>
      </c>
      <c r="E228">
        <v>3</v>
      </c>
      <c r="F228">
        <v>7</v>
      </c>
      <c r="G228" t="s">
        <v>226</v>
      </c>
      <c r="H228">
        <v>180</v>
      </c>
      <c r="K228">
        <v>1</v>
      </c>
      <c r="L228" t="s">
        <v>440</v>
      </c>
      <c r="M228" t="s">
        <v>225</v>
      </c>
      <c r="AA228" t="s">
        <v>542</v>
      </c>
      <c r="AB228" t="s">
        <v>587</v>
      </c>
    </row>
    <row r="229" spans="1:28" customFormat="1" hidden="1" x14ac:dyDescent="0.25">
      <c r="A229">
        <v>128</v>
      </c>
      <c r="B229" t="s">
        <v>227</v>
      </c>
      <c r="C229">
        <v>6</v>
      </c>
      <c r="D229">
        <v>6</v>
      </c>
      <c r="E229">
        <v>3</v>
      </c>
      <c r="F229">
        <v>10</v>
      </c>
      <c r="G229" t="s">
        <v>228</v>
      </c>
      <c r="H229">
        <v>430</v>
      </c>
      <c r="K229">
        <v>1</v>
      </c>
      <c r="L229" t="s">
        <v>440</v>
      </c>
      <c r="M229" t="s">
        <v>227</v>
      </c>
      <c r="AA229" t="s">
        <v>550</v>
      </c>
      <c r="AB229" t="s">
        <v>587</v>
      </c>
    </row>
    <row r="230" spans="1:28" customFormat="1" hidden="1" x14ac:dyDescent="0.25">
      <c r="A230">
        <v>129</v>
      </c>
      <c r="B230" t="s">
        <v>229</v>
      </c>
      <c r="C230">
        <v>6</v>
      </c>
      <c r="D230">
        <v>2</v>
      </c>
      <c r="E230">
        <v>3</v>
      </c>
      <c r="F230">
        <v>7</v>
      </c>
      <c r="G230" t="s">
        <v>230</v>
      </c>
      <c r="H230">
        <v>130</v>
      </c>
      <c r="K230">
        <v>1</v>
      </c>
      <c r="L230" t="s">
        <v>440</v>
      </c>
      <c r="M230" t="s">
        <v>229</v>
      </c>
      <c r="AA230" t="s">
        <v>551</v>
      </c>
      <c r="AB230" t="s">
        <v>587</v>
      </c>
    </row>
    <row r="231" spans="1:28" customFormat="1" hidden="1" x14ac:dyDescent="0.25">
      <c r="A231">
        <v>130</v>
      </c>
      <c r="B231" t="s">
        <v>231</v>
      </c>
      <c r="C231">
        <v>5</v>
      </c>
      <c r="D231">
        <v>3</v>
      </c>
      <c r="E231">
        <v>3</v>
      </c>
      <c r="F231">
        <v>6</v>
      </c>
      <c r="G231" t="s">
        <v>232</v>
      </c>
      <c r="H231">
        <v>140</v>
      </c>
      <c r="K231">
        <v>1</v>
      </c>
      <c r="L231" t="s">
        <v>440</v>
      </c>
      <c r="M231" t="s">
        <v>231</v>
      </c>
      <c r="AA231" t="s">
        <v>592</v>
      </c>
      <c r="AB231" t="s">
        <v>587</v>
      </c>
    </row>
    <row r="232" spans="1:28" customFormat="1" hidden="1" x14ac:dyDescent="0.25">
      <c r="A232">
        <v>131</v>
      </c>
      <c r="B232" t="s">
        <v>328</v>
      </c>
      <c r="C232">
        <v>4</v>
      </c>
      <c r="D232">
        <v>6</v>
      </c>
      <c r="E232">
        <v>1</v>
      </c>
      <c r="F232">
        <v>9</v>
      </c>
      <c r="G232" t="s">
        <v>233</v>
      </c>
      <c r="H232">
        <v>270</v>
      </c>
      <c r="K232">
        <v>1</v>
      </c>
      <c r="L232" t="s">
        <v>440</v>
      </c>
      <c r="M232" t="s">
        <v>655</v>
      </c>
      <c r="AA232" t="s">
        <v>552</v>
      </c>
      <c r="AB232" t="s">
        <v>587</v>
      </c>
    </row>
    <row r="233" spans="1:28" customFormat="1" hidden="1" x14ac:dyDescent="0.25">
      <c r="A233">
        <v>132</v>
      </c>
      <c r="B233" t="s">
        <v>234</v>
      </c>
      <c r="C233">
        <v>7</v>
      </c>
      <c r="D233">
        <v>2</v>
      </c>
      <c r="E233">
        <v>3</v>
      </c>
      <c r="F233">
        <v>7</v>
      </c>
      <c r="G233" t="s">
        <v>235</v>
      </c>
      <c r="H233">
        <v>150</v>
      </c>
      <c r="K233">
        <v>1</v>
      </c>
      <c r="L233" t="s">
        <v>440</v>
      </c>
      <c r="M233" t="s">
        <v>234</v>
      </c>
      <c r="AA233" t="s">
        <v>553</v>
      </c>
      <c r="AB233" t="s">
        <v>587</v>
      </c>
    </row>
    <row r="234" spans="1:28" customFormat="1" hidden="1" x14ac:dyDescent="0.25">
      <c r="A234">
        <v>133</v>
      </c>
      <c r="B234" t="s">
        <v>236</v>
      </c>
      <c r="C234">
        <v>9</v>
      </c>
      <c r="D234">
        <v>2</v>
      </c>
      <c r="E234">
        <v>4</v>
      </c>
      <c r="F234">
        <v>7</v>
      </c>
      <c r="G234" t="s">
        <v>237</v>
      </c>
      <c r="H234">
        <v>160</v>
      </c>
      <c r="K234">
        <v>1</v>
      </c>
      <c r="L234" t="s">
        <v>440</v>
      </c>
      <c r="M234" t="s">
        <v>236</v>
      </c>
      <c r="AA234" t="s">
        <v>554</v>
      </c>
      <c r="AB234" t="s">
        <v>585</v>
      </c>
    </row>
    <row r="235" spans="1:28" customFormat="1" hidden="1" x14ac:dyDescent="0.25">
      <c r="A235">
        <v>134</v>
      </c>
      <c r="B235" t="s">
        <v>238</v>
      </c>
      <c r="C235">
        <v>8</v>
      </c>
      <c r="D235">
        <v>4</v>
      </c>
      <c r="E235">
        <v>3</v>
      </c>
      <c r="F235">
        <v>8</v>
      </c>
      <c r="G235" t="s">
        <v>239</v>
      </c>
      <c r="H235">
        <v>240</v>
      </c>
      <c r="K235">
        <v>1</v>
      </c>
      <c r="L235" t="s">
        <v>440</v>
      </c>
      <c r="M235" t="s">
        <v>238</v>
      </c>
      <c r="AA235" t="s">
        <v>555</v>
      </c>
      <c r="AB235" t="s">
        <v>587</v>
      </c>
    </row>
    <row r="236" spans="1:28" customFormat="1" hidden="1" x14ac:dyDescent="0.25">
      <c r="A236">
        <v>135</v>
      </c>
      <c r="B236" t="s">
        <v>240</v>
      </c>
      <c r="C236">
        <v>5</v>
      </c>
      <c r="D236">
        <v>4</v>
      </c>
      <c r="E236">
        <v>3</v>
      </c>
      <c r="F236">
        <v>8</v>
      </c>
      <c r="G236" t="s">
        <v>241</v>
      </c>
      <c r="H236">
        <v>150</v>
      </c>
      <c r="K236">
        <v>1</v>
      </c>
      <c r="L236" t="s">
        <v>440</v>
      </c>
      <c r="M236" t="s">
        <v>240</v>
      </c>
      <c r="AA236" t="s">
        <v>556</v>
      </c>
      <c r="AB236" t="s">
        <v>586</v>
      </c>
    </row>
    <row r="237" spans="1:28" customFormat="1" hidden="1" x14ac:dyDescent="0.25">
      <c r="A237">
        <v>136</v>
      </c>
      <c r="B237" t="s">
        <v>242</v>
      </c>
      <c r="C237">
        <v>6</v>
      </c>
      <c r="D237">
        <v>4</v>
      </c>
      <c r="E237">
        <v>3</v>
      </c>
      <c r="F237">
        <v>8</v>
      </c>
      <c r="G237" t="s">
        <v>243</v>
      </c>
      <c r="H237">
        <v>270</v>
      </c>
      <c r="K237">
        <v>1</v>
      </c>
      <c r="L237" t="s">
        <v>440</v>
      </c>
      <c r="M237" t="s">
        <v>242</v>
      </c>
      <c r="AA237" t="s">
        <v>557</v>
      </c>
      <c r="AB237" t="s">
        <v>585</v>
      </c>
    </row>
    <row r="238" spans="1:28" customFormat="1" hidden="1" x14ac:dyDescent="0.25">
      <c r="A238">
        <v>137</v>
      </c>
      <c r="B238" t="s">
        <v>244</v>
      </c>
      <c r="C238">
        <v>8</v>
      </c>
      <c r="D238">
        <v>3</v>
      </c>
      <c r="E238">
        <v>3</v>
      </c>
      <c r="F238">
        <v>7</v>
      </c>
      <c r="G238" t="s">
        <v>245</v>
      </c>
      <c r="H238">
        <v>110</v>
      </c>
      <c r="K238">
        <v>1</v>
      </c>
      <c r="L238" t="s">
        <v>440</v>
      </c>
      <c r="M238" t="s">
        <v>244</v>
      </c>
      <c r="AA238" t="s">
        <v>558</v>
      </c>
      <c r="AB238" t="s">
        <v>584</v>
      </c>
    </row>
    <row r="239" spans="1:28" customFormat="1" hidden="1" x14ac:dyDescent="0.25">
      <c r="A239">
        <v>138</v>
      </c>
      <c r="B239" t="s">
        <v>246</v>
      </c>
      <c r="C239">
        <v>4</v>
      </c>
      <c r="D239">
        <v>5</v>
      </c>
      <c r="E239">
        <v>19</v>
      </c>
      <c r="F239">
        <v>9</v>
      </c>
      <c r="G239" t="s">
        <v>247</v>
      </c>
      <c r="H239">
        <v>210</v>
      </c>
      <c r="K239">
        <v>1</v>
      </c>
      <c r="L239" t="s">
        <v>440</v>
      </c>
      <c r="M239" t="s">
        <v>246</v>
      </c>
      <c r="AA239" t="s">
        <v>559</v>
      </c>
      <c r="AB239" t="s">
        <v>586</v>
      </c>
    </row>
    <row r="240" spans="1:28" customFormat="1" hidden="1" x14ac:dyDescent="0.25">
      <c r="A240">
        <v>139</v>
      </c>
      <c r="B240" t="s">
        <v>248</v>
      </c>
      <c r="C240">
        <v>4</v>
      </c>
      <c r="D240">
        <v>5</v>
      </c>
      <c r="E240">
        <v>2</v>
      </c>
      <c r="F240">
        <v>9</v>
      </c>
      <c r="G240" t="s">
        <v>249</v>
      </c>
      <c r="H240">
        <v>180</v>
      </c>
      <c r="K240">
        <v>1</v>
      </c>
      <c r="L240" t="s">
        <v>440</v>
      </c>
      <c r="M240" t="s">
        <v>248</v>
      </c>
      <c r="AA240" t="s">
        <v>560</v>
      </c>
      <c r="AB240" t="s">
        <v>584</v>
      </c>
    </row>
    <row r="241" spans="1:28" customFormat="1" hidden="1" x14ac:dyDescent="0.25">
      <c r="A241">
        <v>140</v>
      </c>
      <c r="B241" t="s">
        <v>250</v>
      </c>
      <c r="C241">
        <v>5</v>
      </c>
      <c r="D241">
        <v>3</v>
      </c>
      <c r="E241">
        <v>4</v>
      </c>
      <c r="F241">
        <v>9</v>
      </c>
      <c r="G241" t="s">
        <v>251</v>
      </c>
      <c r="H241">
        <v>210</v>
      </c>
      <c r="K241">
        <v>1</v>
      </c>
      <c r="L241" t="s">
        <v>440</v>
      </c>
      <c r="M241" t="s">
        <v>250</v>
      </c>
      <c r="AA241" t="s">
        <v>561</v>
      </c>
      <c r="AB241" t="s">
        <v>590</v>
      </c>
    </row>
    <row r="242" spans="1:28" customFormat="1" hidden="1" x14ac:dyDescent="0.25">
      <c r="A242">
        <v>141</v>
      </c>
      <c r="B242" t="s">
        <v>252</v>
      </c>
      <c r="C242">
        <v>5</v>
      </c>
      <c r="D242">
        <v>4</v>
      </c>
      <c r="E242">
        <v>3</v>
      </c>
      <c r="F242">
        <v>8</v>
      </c>
      <c r="G242" t="s">
        <v>253</v>
      </c>
      <c r="H242">
        <v>130</v>
      </c>
      <c r="K242">
        <v>1</v>
      </c>
      <c r="L242" t="s">
        <v>440</v>
      </c>
      <c r="M242" t="s">
        <v>252</v>
      </c>
      <c r="AA242" t="s">
        <v>562</v>
      </c>
      <c r="AB242" t="s">
        <v>590</v>
      </c>
    </row>
    <row r="243" spans="1:28" customFormat="1" hidden="1" x14ac:dyDescent="0.25">
      <c r="A243">
        <v>142</v>
      </c>
      <c r="B243" t="s">
        <v>254</v>
      </c>
      <c r="C243">
        <v>6</v>
      </c>
      <c r="D243">
        <v>3</v>
      </c>
      <c r="E243">
        <v>3</v>
      </c>
      <c r="F243">
        <v>9</v>
      </c>
      <c r="G243" t="s">
        <v>644</v>
      </c>
      <c r="H243">
        <v>160</v>
      </c>
      <c r="K243">
        <v>1</v>
      </c>
      <c r="L243" t="s">
        <v>440</v>
      </c>
      <c r="M243" t="s">
        <v>254</v>
      </c>
      <c r="AA243" t="s">
        <v>563</v>
      </c>
      <c r="AB243" t="s">
        <v>590</v>
      </c>
    </row>
    <row r="244" spans="1:28" customFormat="1" hidden="1" x14ac:dyDescent="0.25">
      <c r="A244">
        <v>143</v>
      </c>
      <c r="B244" t="s">
        <v>255</v>
      </c>
      <c r="C244">
        <v>5</v>
      </c>
      <c r="D244">
        <v>5</v>
      </c>
      <c r="E244">
        <v>3</v>
      </c>
      <c r="F244">
        <v>9</v>
      </c>
      <c r="G244" t="s">
        <v>256</v>
      </c>
      <c r="H244">
        <v>300</v>
      </c>
      <c r="K244">
        <v>1</v>
      </c>
      <c r="L244" t="s">
        <v>440</v>
      </c>
      <c r="M244" t="s">
        <v>255</v>
      </c>
      <c r="AA244" t="s">
        <v>564</v>
      </c>
      <c r="AB244" t="s">
        <v>590</v>
      </c>
    </row>
    <row r="245" spans="1:28" customFormat="1" hidden="1" x14ac:dyDescent="0.25">
      <c r="A245">
        <v>144</v>
      </c>
      <c r="B245" t="s">
        <v>257</v>
      </c>
      <c r="C245">
        <v>6</v>
      </c>
      <c r="D245">
        <v>6</v>
      </c>
      <c r="E245">
        <v>2</v>
      </c>
      <c r="F245">
        <v>8</v>
      </c>
      <c r="G245" t="s">
        <v>258</v>
      </c>
      <c r="H245">
        <v>310</v>
      </c>
      <c r="K245">
        <v>1</v>
      </c>
      <c r="L245" t="s">
        <v>440</v>
      </c>
      <c r="M245" t="s">
        <v>257</v>
      </c>
      <c r="AA245" t="s">
        <v>565</v>
      </c>
      <c r="AB245" t="s">
        <v>590</v>
      </c>
    </row>
    <row r="246" spans="1:28" customFormat="1" hidden="1" x14ac:dyDescent="0.25">
      <c r="A246">
        <v>145</v>
      </c>
      <c r="B246" t="s">
        <v>259</v>
      </c>
      <c r="C246">
        <v>4</v>
      </c>
      <c r="D246">
        <v>4</v>
      </c>
      <c r="E246">
        <v>3</v>
      </c>
      <c r="F246">
        <v>9</v>
      </c>
      <c r="G246" t="s">
        <v>260</v>
      </c>
      <c r="H246">
        <v>90</v>
      </c>
      <c r="K246">
        <v>1</v>
      </c>
      <c r="L246" t="s">
        <v>440</v>
      </c>
      <c r="M246" t="s">
        <v>259</v>
      </c>
      <c r="AA246" t="s">
        <v>566</v>
      </c>
      <c r="AB246" t="s">
        <v>590</v>
      </c>
    </row>
    <row r="247" spans="1:28" customFormat="1" hidden="1" x14ac:dyDescent="0.25">
      <c r="A247">
        <v>146</v>
      </c>
      <c r="B247" t="s">
        <v>261</v>
      </c>
      <c r="C247">
        <v>5</v>
      </c>
      <c r="D247">
        <v>3</v>
      </c>
      <c r="E247">
        <v>3</v>
      </c>
      <c r="F247">
        <v>9</v>
      </c>
      <c r="G247" t="s">
        <v>253</v>
      </c>
      <c r="H247">
        <v>100</v>
      </c>
      <c r="K247">
        <v>1</v>
      </c>
      <c r="L247" t="s">
        <v>440</v>
      </c>
      <c r="M247" t="s">
        <v>261</v>
      </c>
      <c r="AA247" t="s">
        <v>567</v>
      </c>
      <c r="AB247" t="s">
        <v>590</v>
      </c>
    </row>
    <row r="248" spans="1:28" customFormat="1" hidden="1" x14ac:dyDescent="0.25">
      <c r="A248">
        <v>147</v>
      </c>
      <c r="B248" t="s">
        <v>262</v>
      </c>
      <c r="C248">
        <v>7</v>
      </c>
      <c r="D248">
        <v>3</v>
      </c>
      <c r="E248">
        <v>4</v>
      </c>
      <c r="F248">
        <v>7</v>
      </c>
      <c r="G248" t="s">
        <v>263</v>
      </c>
      <c r="H248">
        <v>150</v>
      </c>
      <c r="K248">
        <v>1</v>
      </c>
      <c r="L248" t="s">
        <v>440</v>
      </c>
      <c r="M248" t="s">
        <v>262</v>
      </c>
      <c r="AA248" t="s">
        <v>568</v>
      </c>
      <c r="AB248" t="s">
        <v>590</v>
      </c>
    </row>
    <row r="249" spans="1:28" customFormat="1" hidden="1" x14ac:dyDescent="0.25">
      <c r="A249">
        <v>148</v>
      </c>
      <c r="B249" t="s">
        <v>264</v>
      </c>
      <c r="C249">
        <v>8</v>
      </c>
      <c r="D249">
        <v>3</v>
      </c>
      <c r="E249">
        <v>4</v>
      </c>
      <c r="F249">
        <v>7</v>
      </c>
      <c r="G249" t="s">
        <v>265</v>
      </c>
      <c r="H249">
        <v>200</v>
      </c>
      <c r="K249">
        <v>1</v>
      </c>
      <c r="L249" t="s">
        <v>440</v>
      </c>
      <c r="M249" t="s">
        <v>264</v>
      </c>
      <c r="AA249" t="s">
        <v>569</v>
      </c>
      <c r="AB249" t="s">
        <v>590</v>
      </c>
    </row>
    <row r="250" spans="1:28" customFormat="1" hidden="1" x14ac:dyDescent="0.25">
      <c r="A250">
        <v>149</v>
      </c>
      <c r="B250" t="s">
        <v>266</v>
      </c>
      <c r="C250">
        <v>7</v>
      </c>
      <c r="D250">
        <v>4</v>
      </c>
      <c r="E250">
        <v>4</v>
      </c>
      <c r="F250">
        <v>8</v>
      </c>
      <c r="G250" t="s">
        <v>267</v>
      </c>
      <c r="H250">
        <v>230</v>
      </c>
      <c r="K250">
        <v>1</v>
      </c>
      <c r="L250" t="s">
        <v>440</v>
      </c>
      <c r="M250" t="s">
        <v>266</v>
      </c>
      <c r="AA250" t="s">
        <v>570</v>
      </c>
      <c r="AB250" t="s">
        <v>587</v>
      </c>
    </row>
    <row r="251" spans="1:28" customFormat="1" hidden="1" x14ac:dyDescent="0.25">
      <c r="A251">
        <v>150</v>
      </c>
      <c r="B251" t="s">
        <v>268</v>
      </c>
      <c r="C251">
        <v>7</v>
      </c>
      <c r="D251">
        <v>4</v>
      </c>
      <c r="E251">
        <v>4</v>
      </c>
      <c r="F251">
        <v>8</v>
      </c>
      <c r="G251" t="s">
        <v>269</v>
      </c>
      <c r="H251">
        <v>260</v>
      </c>
      <c r="K251">
        <v>1</v>
      </c>
      <c r="L251" t="s">
        <v>440</v>
      </c>
      <c r="M251" t="s">
        <v>268</v>
      </c>
      <c r="AA251" t="s">
        <v>571</v>
      </c>
      <c r="AB251" t="s">
        <v>590</v>
      </c>
    </row>
    <row r="252" spans="1:28" customFormat="1" hidden="1" x14ac:dyDescent="0.25">
      <c r="A252">
        <v>151</v>
      </c>
      <c r="B252" t="s">
        <v>270</v>
      </c>
      <c r="C252">
        <v>8</v>
      </c>
      <c r="D252">
        <v>3</v>
      </c>
      <c r="E252">
        <v>5</v>
      </c>
      <c r="F252">
        <v>7</v>
      </c>
      <c r="G252" t="s">
        <v>271</v>
      </c>
      <c r="H252">
        <v>260</v>
      </c>
      <c r="K252">
        <v>1</v>
      </c>
      <c r="L252" t="s">
        <v>440</v>
      </c>
      <c r="M252" t="s">
        <v>270</v>
      </c>
      <c r="AA252" t="s">
        <v>572</v>
      </c>
      <c r="AB252" t="s">
        <v>590</v>
      </c>
    </row>
    <row r="253" spans="1:28" customFormat="1" hidden="1" x14ac:dyDescent="0.25">
      <c r="A253">
        <v>152</v>
      </c>
      <c r="B253" t="s">
        <v>272</v>
      </c>
      <c r="C253">
        <v>4</v>
      </c>
      <c r="D253">
        <v>5</v>
      </c>
      <c r="E253">
        <v>2</v>
      </c>
      <c r="F253">
        <v>9</v>
      </c>
      <c r="G253" t="s">
        <v>273</v>
      </c>
      <c r="H253">
        <v>260</v>
      </c>
      <c r="K253">
        <v>1</v>
      </c>
      <c r="L253" t="s">
        <v>440</v>
      </c>
      <c r="M253" t="s">
        <v>272</v>
      </c>
      <c r="AA253" t="s">
        <v>573</v>
      </c>
      <c r="AB253" t="s">
        <v>587</v>
      </c>
    </row>
    <row r="254" spans="1:28" customFormat="1" hidden="1" x14ac:dyDescent="0.25">
      <c r="A254">
        <v>153</v>
      </c>
      <c r="B254" t="s">
        <v>274</v>
      </c>
      <c r="C254">
        <v>7</v>
      </c>
      <c r="D254">
        <v>4</v>
      </c>
      <c r="E254">
        <v>4</v>
      </c>
      <c r="F254">
        <v>8</v>
      </c>
      <c r="G254" t="s">
        <v>275</v>
      </c>
      <c r="H254">
        <v>320</v>
      </c>
      <c r="K254">
        <v>1</v>
      </c>
      <c r="L254" t="s">
        <v>440</v>
      </c>
      <c r="M254" t="s">
        <v>274</v>
      </c>
      <c r="AA254" t="s">
        <v>574</v>
      </c>
      <c r="AB254" t="s">
        <v>587</v>
      </c>
    </row>
    <row r="255" spans="1:28" customFormat="1" hidden="1" x14ac:dyDescent="0.25">
      <c r="A255">
        <v>154</v>
      </c>
      <c r="B255" t="s">
        <v>276</v>
      </c>
      <c r="C255">
        <v>6</v>
      </c>
      <c r="D255">
        <v>3</v>
      </c>
      <c r="E255">
        <v>2</v>
      </c>
      <c r="F255">
        <v>7</v>
      </c>
      <c r="G255" t="s">
        <v>277</v>
      </c>
      <c r="H255">
        <v>80</v>
      </c>
      <c r="K255">
        <v>1</v>
      </c>
      <c r="L255" t="s">
        <v>440</v>
      </c>
      <c r="M255" t="s">
        <v>276</v>
      </c>
      <c r="AA255" t="s">
        <v>575</v>
      </c>
      <c r="AB255" t="s">
        <v>587</v>
      </c>
    </row>
    <row r="256" spans="1:28" customFormat="1" hidden="1" x14ac:dyDescent="0.25">
      <c r="A256">
        <v>155</v>
      </c>
      <c r="B256" t="s">
        <v>278</v>
      </c>
      <c r="C256">
        <v>6</v>
      </c>
      <c r="D256">
        <v>3</v>
      </c>
      <c r="E256">
        <v>2</v>
      </c>
      <c r="F256">
        <v>7</v>
      </c>
      <c r="G256" t="s">
        <v>279</v>
      </c>
      <c r="H256">
        <v>120</v>
      </c>
      <c r="K256">
        <v>1</v>
      </c>
      <c r="L256" t="s">
        <v>440</v>
      </c>
      <c r="M256" t="s">
        <v>278</v>
      </c>
      <c r="AA256" t="s">
        <v>576</v>
      </c>
      <c r="AB256" t="s">
        <v>590</v>
      </c>
    </row>
    <row r="257" spans="1:28" customFormat="1" hidden="1" x14ac:dyDescent="0.25">
      <c r="A257">
        <v>156</v>
      </c>
      <c r="B257" t="s">
        <v>280</v>
      </c>
      <c r="C257">
        <v>7</v>
      </c>
      <c r="D257">
        <v>2</v>
      </c>
      <c r="E257">
        <v>3</v>
      </c>
      <c r="F257">
        <v>7</v>
      </c>
      <c r="G257" t="s">
        <v>281</v>
      </c>
      <c r="H257">
        <v>130</v>
      </c>
      <c r="K257">
        <v>1</v>
      </c>
      <c r="L257" t="s">
        <v>440</v>
      </c>
      <c r="M257" t="s">
        <v>280</v>
      </c>
      <c r="AA257" t="s">
        <v>577</v>
      </c>
      <c r="AB257" t="s">
        <v>590</v>
      </c>
    </row>
    <row r="258" spans="1:28" customFormat="1" hidden="1" x14ac:dyDescent="0.25">
      <c r="A258">
        <v>157</v>
      </c>
      <c r="B258" t="s">
        <v>282</v>
      </c>
      <c r="C258">
        <v>7</v>
      </c>
      <c r="D258">
        <v>3</v>
      </c>
      <c r="E258">
        <v>3</v>
      </c>
      <c r="F258">
        <v>7</v>
      </c>
      <c r="G258" t="s">
        <v>283</v>
      </c>
      <c r="H258">
        <v>220</v>
      </c>
      <c r="K258">
        <v>1</v>
      </c>
      <c r="L258" t="s">
        <v>440</v>
      </c>
      <c r="M258" t="s">
        <v>282</v>
      </c>
      <c r="AA258" s="20" t="s">
        <v>578</v>
      </c>
      <c r="AB258" t="s">
        <v>590</v>
      </c>
    </row>
    <row r="259" spans="1:28" customFormat="1" hidden="1" x14ac:dyDescent="0.25">
      <c r="A259">
        <v>158</v>
      </c>
      <c r="B259" t="s">
        <v>284</v>
      </c>
      <c r="C259">
        <v>6</v>
      </c>
      <c r="D259">
        <v>4</v>
      </c>
      <c r="E259">
        <v>2</v>
      </c>
      <c r="F259">
        <v>8</v>
      </c>
      <c r="G259" t="s">
        <v>285</v>
      </c>
      <c r="H259">
        <v>220</v>
      </c>
      <c r="K259">
        <v>1</v>
      </c>
      <c r="L259" t="s">
        <v>440</v>
      </c>
      <c r="M259" t="s">
        <v>284</v>
      </c>
      <c r="AA259" t="s">
        <v>579</v>
      </c>
      <c r="AB259" t="s">
        <v>590</v>
      </c>
    </row>
    <row r="260" spans="1:28" customFormat="1" hidden="1" x14ac:dyDescent="0.25">
      <c r="A260">
        <v>159</v>
      </c>
      <c r="B260" t="s">
        <v>286</v>
      </c>
      <c r="C260">
        <v>5</v>
      </c>
      <c r="D260">
        <v>6</v>
      </c>
      <c r="E260">
        <v>1</v>
      </c>
      <c r="F260">
        <v>9</v>
      </c>
      <c r="G260" t="s">
        <v>287</v>
      </c>
      <c r="H260">
        <v>380</v>
      </c>
      <c r="K260">
        <v>1</v>
      </c>
      <c r="L260" t="s">
        <v>440</v>
      </c>
      <c r="M260" t="s">
        <v>286</v>
      </c>
      <c r="AA260" s="20" t="s">
        <v>580</v>
      </c>
      <c r="AB260" t="s">
        <v>590</v>
      </c>
    </row>
    <row r="261" spans="1:28" customFormat="1" hidden="1" x14ac:dyDescent="0.25">
      <c r="A261">
        <v>160</v>
      </c>
      <c r="B261" t="s">
        <v>288</v>
      </c>
      <c r="C261">
        <v>8</v>
      </c>
      <c r="D261">
        <v>2</v>
      </c>
      <c r="E261">
        <v>3</v>
      </c>
      <c r="F261">
        <v>7</v>
      </c>
      <c r="G261" t="s">
        <v>289</v>
      </c>
      <c r="H261">
        <v>170</v>
      </c>
      <c r="K261">
        <v>1</v>
      </c>
      <c r="L261" t="s">
        <v>440</v>
      </c>
      <c r="M261" t="s">
        <v>288</v>
      </c>
      <c r="AA261" t="s">
        <v>581</v>
      </c>
      <c r="AB261" t="s">
        <v>590</v>
      </c>
    </row>
    <row r="262" spans="1:28" customFormat="1" hidden="1" x14ac:dyDescent="0.25">
      <c r="A262">
        <v>161</v>
      </c>
      <c r="B262" t="s">
        <v>290</v>
      </c>
      <c r="C262">
        <v>8</v>
      </c>
      <c r="D262">
        <v>3</v>
      </c>
      <c r="E262">
        <v>3</v>
      </c>
      <c r="F262">
        <v>8</v>
      </c>
      <c r="G262" t="s">
        <v>291</v>
      </c>
      <c r="H262">
        <v>220</v>
      </c>
      <c r="K262">
        <v>1</v>
      </c>
      <c r="L262" t="s">
        <v>440</v>
      </c>
      <c r="M262" t="s">
        <v>290</v>
      </c>
      <c r="AA262" s="20" t="s">
        <v>582</v>
      </c>
      <c r="AB262" t="s">
        <v>590</v>
      </c>
    </row>
    <row r="263" spans="1:28" customFormat="1" hidden="1" x14ac:dyDescent="0.25">
      <c r="A263">
        <v>162</v>
      </c>
      <c r="B263" t="s">
        <v>292</v>
      </c>
      <c r="C263">
        <v>8</v>
      </c>
      <c r="D263">
        <v>2</v>
      </c>
      <c r="E263">
        <v>4</v>
      </c>
      <c r="F263">
        <v>7</v>
      </c>
      <c r="G263" t="s">
        <v>293</v>
      </c>
      <c r="H263">
        <v>250</v>
      </c>
      <c r="K263">
        <v>1</v>
      </c>
      <c r="L263" t="s">
        <v>440</v>
      </c>
      <c r="M263" t="s">
        <v>292</v>
      </c>
      <c r="AA263" s="20" t="s">
        <v>583</v>
      </c>
      <c r="AB263" t="s">
        <v>590</v>
      </c>
    </row>
    <row r="264" spans="1:28" customFormat="1" hidden="1" x14ac:dyDescent="0.25">
      <c r="A264">
        <v>163</v>
      </c>
      <c r="B264" t="s">
        <v>294</v>
      </c>
      <c r="C264">
        <v>7</v>
      </c>
      <c r="D264">
        <v>4</v>
      </c>
      <c r="E264">
        <v>1</v>
      </c>
      <c r="F264">
        <v>9</v>
      </c>
      <c r="G264" t="s">
        <v>295</v>
      </c>
      <c r="H264">
        <v>250</v>
      </c>
      <c r="K264">
        <v>1</v>
      </c>
      <c r="L264" t="s">
        <v>440</v>
      </c>
      <c r="M264" t="s">
        <v>294</v>
      </c>
    </row>
    <row r="265" spans="1:28" customFormat="1" hidden="1" x14ac:dyDescent="0.25">
      <c r="A265">
        <v>164</v>
      </c>
      <c r="B265" t="s">
        <v>297</v>
      </c>
      <c r="C265">
        <v>5</v>
      </c>
      <c r="D265">
        <v>5</v>
      </c>
      <c r="E265">
        <v>2</v>
      </c>
      <c r="F265">
        <v>9</v>
      </c>
      <c r="G265" t="s">
        <v>298</v>
      </c>
      <c r="H265">
        <v>150</v>
      </c>
      <c r="K265">
        <v>0.5</v>
      </c>
      <c r="L265" t="s">
        <v>440</v>
      </c>
      <c r="M265" t="s">
        <v>297</v>
      </c>
    </row>
    <row r="266" spans="1:28" customFormat="1" hidden="1" x14ac:dyDescent="0.25">
      <c r="A266">
        <v>165</v>
      </c>
      <c r="B266" t="s">
        <v>296</v>
      </c>
      <c r="C266">
        <v>5</v>
      </c>
      <c r="D266">
        <v>2</v>
      </c>
      <c r="E266">
        <v>3</v>
      </c>
      <c r="F266">
        <v>6</v>
      </c>
      <c r="G266" t="s">
        <v>299</v>
      </c>
      <c r="H266">
        <v>150</v>
      </c>
      <c r="K266">
        <v>0.5</v>
      </c>
      <c r="L266" t="s">
        <v>440</v>
      </c>
      <c r="M266" t="s">
        <v>296</v>
      </c>
    </row>
    <row r="267" spans="1:28" customFormat="1" hidden="1" x14ac:dyDescent="0.25">
      <c r="A267">
        <v>166</v>
      </c>
      <c r="B267" t="s">
        <v>316</v>
      </c>
      <c r="C267">
        <v>6</v>
      </c>
      <c r="D267">
        <v>4</v>
      </c>
      <c r="E267">
        <v>3</v>
      </c>
      <c r="F267">
        <v>8</v>
      </c>
      <c r="G267" t="s">
        <v>480</v>
      </c>
      <c r="H267">
        <v>220</v>
      </c>
      <c r="K267">
        <v>1</v>
      </c>
      <c r="L267" t="s">
        <v>440</v>
      </c>
      <c r="M267" t="s">
        <v>316</v>
      </c>
    </row>
    <row r="268" spans="1:28" customFormat="1" hidden="1" x14ac:dyDescent="0.25">
      <c r="A268">
        <v>167</v>
      </c>
      <c r="B268" t="s">
        <v>317</v>
      </c>
      <c r="C268">
        <v>8</v>
      </c>
      <c r="D268">
        <v>3</v>
      </c>
      <c r="E268">
        <v>5</v>
      </c>
      <c r="F268">
        <v>7</v>
      </c>
      <c r="G268" t="s">
        <v>468</v>
      </c>
      <c r="H268">
        <v>250</v>
      </c>
      <c r="K268">
        <v>1</v>
      </c>
      <c r="L268" t="s">
        <v>440</v>
      </c>
      <c r="M268" t="s">
        <v>317</v>
      </c>
    </row>
    <row r="269" spans="1:28" customFormat="1" hidden="1" x14ac:dyDescent="0.25">
      <c r="A269">
        <v>168</v>
      </c>
      <c r="B269" t="s">
        <v>318</v>
      </c>
      <c r="C269">
        <v>7</v>
      </c>
      <c r="D269">
        <v>3</v>
      </c>
      <c r="E269">
        <v>3</v>
      </c>
      <c r="F269">
        <v>7</v>
      </c>
      <c r="G269" t="s">
        <v>469</v>
      </c>
      <c r="H269">
        <v>200</v>
      </c>
      <c r="K269">
        <v>1</v>
      </c>
      <c r="L269" t="s">
        <v>440</v>
      </c>
      <c r="M269" t="s">
        <v>318</v>
      </c>
    </row>
    <row r="270" spans="1:28" customFormat="1" hidden="1" x14ac:dyDescent="0.25">
      <c r="A270">
        <v>169</v>
      </c>
      <c r="B270" t="s">
        <v>319</v>
      </c>
      <c r="C270">
        <v>6</v>
      </c>
      <c r="D270">
        <v>5</v>
      </c>
      <c r="E270">
        <v>2</v>
      </c>
      <c r="F270">
        <v>9</v>
      </c>
      <c r="G270" t="s">
        <v>470</v>
      </c>
      <c r="H270">
        <v>330</v>
      </c>
      <c r="K270">
        <v>1</v>
      </c>
      <c r="L270" t="s">
        <v>440</v>
      </c>
      <c r="M270" t="s">
        <v>319</v>
      </c>
    </row>
    <row r="271" spans="1:28" customFormat="1" hidden="1" x14ac:dyDescent="0.25">
      <c r="A271">
        <v>170</v>
      </c>
      <c r="B271" t="s">
        <v>320</v>
      </c>
      <c r="C271">
        <v>7</v>
      </c>
      <c r="D271">
        <v>3</v>
      </c>
      <c r="E271">
        <v>4</v>
      </c>
      <c r="F271">
        <v>7</v>
      </c>
      <c r="G271" t="s">
        <v>471</v>
      </c>
      <c r="H271">
        <v>210</v>
      </c>
      <c r="K271">
        <v>1</v>
      </c>
      <c r="L271" t="s">
        <v>440</v>
      </c>
      <c r="M271" t="s">
        <v>320</v>
      </c>
    </row>
    <row r="272" spans="1:28" customFormat="1" hidden="1" x14ac:dyDescent="0.25">
      <c r="A272">
        <v>171</v>
      </c>
      <c r="B272" t="s">
        <v>321</v>
      </c>
      <c r="C272">
        <v>6</v>
      </c>
      <c r="D272">
        <v>3</v>
      </c>
      <c r="E272">
        <v>3</v>
      </c>
      <c r="F272">
        <v>8</v>
      </c>
      <c r="G272" t="s">
        <v>260</v>
      </c>
      <c r="H272">
        <v>60</v>
      </c>
      <c r="K272">
        <v>1</v>
      </c>
      <c r="L272" t="s">
        <v>440</v>
      </c>
      <c r="M272" t="s">
        <v>321</v>
      </c>
    </row>
    <row r="273" spans="1:13" customFormat="1" hidden="1" x14ac:dyDescent="0.25">
      <c r="A273">
        <v>172</v>
      </c>
      <c r="B273" t="s">
        <v>322</v>
      </c>
      <c r="C273">
        <v>4</v>
      </c>
      <c r="D273">
        <v>3</v>
      </c>
      <c r="E273">
        <v>2</v>
      </c>
      <c r="F273">
        <v>9</v>
      </c>
      <c r="G273" t="s">
        <v>472</v>
      </c>
      <c r="H273">
        <v>60</v>
      </c>
      <c r="K273">
        <v>1</v>
      </c>
      <c r="L273" t="s">
        <v>440</v>
      </c>
      <c r="M273" t="s">
        <v>322</v>
      </c>
    </row>
    <row r="274" spans="1:13" customFormat="1" hidden="1" x14ac:dyDescent="0.25">
      <c r="A274">
        <v>173</v>
      </c>
      <c r="B274" t="s">
        <v>323</v>
      </c>
      <c r="C274">
        <v>5</v>
      </c>
      <c r="D274">
        <v>3</v>
      </c>
      <c r="E274">
        <v>2</v>
      </c>
      <c r="F274">
        <v>8</v>
      </c>
      <c r="G274" t="s">
        <v>473</v>
      </c>
      <c r="H274">
        <v>130</v>
      </c>
      <c r="K274">
        <v>1</v>
      </c>
      <c r="L274" t="s">
        <v>440</v>
      </c>
      <c r="M274" t="s">
        <v>323</v>
      </c>
    </row>
    <row r="275" spans="1:13" customFormat="1" hidden="1" x14ac:dyDescent="0.25">
      <c r="A275">
        <v>174</v>
      </c>
      <c r="B275" t="s">
        <v>324</v>
      </c>
      <c r="C275">
        <v>5</v>
      </c>
      <c r="D275">
        <v>4</v>
      </c>
      <c r="E275">
        <v>3</v>
      </c>
      <c r="F275">
        <v>8</v>
      </c>
      <c r="G275" t="s">
        <v>474</v>
      </c>
      <c r="H275">
        <v>220</v>
      </c>
      <c r="K275">
        <v>1</v>
      </c>
      <c r="L275" t="s">
        <v>440</v>
      </c>
      <c r="M275" t="s">
        <v>324</v>
      </c>
    </row>
    <row r="276" spans="1:13" customFormat="1" hidden="1" x14ac:dyDescent="0.25">
      <c r="A276">
        <v>175</v>
      </c>
      <c r="B276" t="s">
        <v>325</v>
      </c>
      <c r="C276">
        <v>7</v>
      </c>
      <c r="D276">
        <v>3</v>
      </c>
      <c r="E276">
        <v>5</v>
      </c>
      <c r="F276">
        <v>7</v>
      </c>
      <c r="G276" t="s">
        <v>653</v>
      </c>
      <c r="H276">
        <v>195</v>
      </c>
      <c r="K276">
        <v>1</v>
      </c>
      <c r="L276" t="s">
        <v>440</v>
      </c>
      <c r="M276" t="s">
        <v>325</v>
      </c>
    </row>
    <row r="277" spans="1:13" customFormat="1" hidden="1" x14ac:dyDescent="0.25">
      <c r="A277">
        <v>176</v>
      </c>
      <c r="B277" t="s">
        <v>326</v>
      </c>
      <c r="C277">
        <v>7</v>
      </c>
      <c r="D277">
        <v>3</v>
      </c>
      <c r="E277">
        <v>4</v>
      </c>
      <c r="F277">
        <v>8</v>
      </c>
      <c r="G277" t="s">
        <v>654</v>
      </c>
      <c r="H277">
        <v>195</v>
      </c>
      <c r="K277">
        <v>1</v>
      </c>
      <c r="L277" t="s">
        <v>440</v>
      </c>
      <c r="M277" t="s">
        <v>326</v>
      </c>
    </row>
    <row r="278" spans="1:13" customFormat="1" hidden="1" x14ac:dyDescent="0.25">
      <c r="A278">
        <v>177</v>
      </c>
      <c r="B278" t="s">
        <v>327</v>
      </c>
      <c r="C278">
        <v>6</v>
      </c>
      <c r="D278">
        <v>4</v>
      </c>
      <c r="E278">
        <v>3</v>
      </c>
      <c r="F278">
        <v>8</v>
      </c>
      <c r="G278" t="s">
        <v>484</v>
      </c>
      <c r="H278">
        <v>170</v>
      </c>
      <c r="K278">
        <v>1</v>
      </c>
      <c r="L278" t="s">
        <v>440</v>
      </c>
      <c r="M278" t="s">
        <v>327</v>
      </c>
    </row>
    <row r="279" spans="1:13" customFormat="1" hidden="1" x14ac:dyDescent="0.25">
      <c r="A279">
        <v>178</v>
      </c>
      <c r="B279" t="s">
        <v>329</v>
      </c>
      <c r="C279">
        <v>8</v>
      </c>
      <c r="D279">
        <v>3</v>
      </c>
      <c r="E279">
        <v>4</v>
      </c>
      <c r="F279">
        <v>7</v>
      </c>
      <c r="G279" t="s">
        <v>481</v>
      </c>
      <c r="H279">
        <v>160</v>
      </c>
      <c r="K279">
        <v>1</v>
      </c>
      <c r="L279" t="s">
        <v>440</v>
      </c>
      <c r="M279" t="s">
        <v>329</v>
      </c>
    </row>
    <row r="280" spans="1:13" customFormat="1" hidden="1" x14ac:dyDescent="0.25">
      <c r="A280">
        <v>179</v>
      </c>
      <c r="B280" t="s">
        <v>330</v>
      </c>
      <c r="C280">
        <v>6</v>
      </c>
      <c r="D280">
        <v>3</v>
      </c>
      <c r="E280">
        <v>4</v>
      </c>
      <c r="F280">
        <v>8</v>
      </c>
      <c r="G280" t="s">
        <v>475</v>
      </c>
      <c r="H280">
        <v>180</v>
      </c>
      <c r="K280">
        <v>1</v>
      </c>
      <c r="L280" t="s">
        <v>440</v>
      </c>
      <c r="M280" t="s">
        <v>330</v>
      </c>
    </row>
    <row r="281" spans="1:13" customFormat="1" hidden="1" x14ac:dyDescent="0.25">
      <c r="A281">
        <v>180</v>
      </c>
      <c r="B281" t="s">
        <v>331</v>
      </c>
      <c r="C281">
        <v>5</v>
      </c>
      <c r="D281">
        <v>6</v>
      </c>
      <c r="E281">
        <v>1</v>
      </c>
      <c r="F281">
        <v>8</v>
      </c>
      <c r="G281" t="s">
        <v>476</v>
      </c>
      <c r="H281">
        <v>330</v>
      </c>
      <c r="K281">
        <v>1</v>
      </c>
      <c r="L281" t="s">
        <v>440</v>
      </c>
      <c r="M281" t="s">
        <v>331</v>
      </c>
    </row>
    <row r="282" spans="1:13" customFormat="1" hidden="1" x14ac:dyDescent="0.25">
      <c r="A282">
        <v>181</v>
      </c>
      <c r="B282" t="s">
        <v>333</v>
      </c>
      <c r="C282">
        <v>6</v>
      </c>
      <c r="D282">
        <v>4</v>
      </c>
      <c r="E282">
        <v>3</v>
      </c>
      <c r="F282">
        <v>9</v>
      </c>
      <c r="G282" t="s">
        <v>477</v>
      </c>
      <c r="H282">
        <v>290</v>
      </c>
      <c r="K282">
        <v>1</v>
      </c>
      <c r="L282" t="s">
        <v>440</v>
      </c>
      <c r="M282" t="s">
        <v>333</v>
      </c>
    </row>
    <row r="283" spans="1:13" customFormat="1" hidden="1" x14ac:dyDescent="0.25">
      <c r="A283">
        <v>182</v>
      </c>
      <c r="B283" t="s">
        <v>334</v>
      </c>
      <c r="C283">
        <v>5</v>
      </c>
      <c r="D283">
        <v>4</v>
      </c>
      <c r="E283">
        <v>2</v>
      </c>
      <c r="F283">
        <v>8</v>
      </c>
      <c r="G283" t="s">
        <v>482</v>
      </c>
      <c r="H283">
        <v>190</v>
      </c>
      <c r="K283">
        <v>1</v>
      </c>
      <c r="L283" t="s">
        <v>440</v>
      </c>
      <c r="M283" t="s">
        <v>656</v>
      </c>
    </row>
    <row r="284" spans="1:13" customFormat="1" hidden="1" x14ac:dyDescent="0.25">
      <c r="A284">
        <v>183</v>
      </c>
      <c r="B284" t="s">
        <v>335</v>
      </c>
      <c r="C284">
        <v>5</v>
      </c>
      <c r="D284">
        <v>7</v>
      </c>
      <c r="E284">
        <v>2</v>
      </c>
      <c r="F284">
        <v>9</v>
      </c>
      <c r="G284" t="s">
        <v>483</v>
      </c>
      <c r="H284">
        <v>130</v>
      </c>
      <c r="K284">
        <v>1</v>
      </c>
      <c r="L284" t="s">
        <v>440</v>
      </c>
      <c r="M284" t="s">
        <v>335</v>
      </c>
    </row>
    <row r="285" spans="1:13" customFormat="1" hidden="1" x14ac:dyDescent="0.25">
      <c r="A285">
        <v>184</v>
      </c>
      <c r="B285" t="s">
        <v>336</v>
      </c>
      <c r="C285">
        <v>9</v>
      </c>
      <c r="D285">
        <v>3</v>
      </c>
      <c r="E285">
        <v>4</v>
      </c>
      <c r="F285">
        <v>7</v>
      </c>
      <c r="G285" t="s">
        <v>478</v>
      </c>
      <c r="H285">
        <v>200</v>
      </c>
      <c r="K285">
        <v>1</v>
      </c>
      <c r="L285" t="s">
        <v>440</v>
      </c>
      <c r="M285" t="s">
        <v>336</v>
      </c>
    </row>
    <row r="286" spans="1:13" customFormat="1" hidden="1" x14ac:dyDescent="0.25">
      <c r="A286">
        <v>185</v>
      </c>
      <c r="B286" t="s">
        <v>337</v>
      </c>
      <c r="C286">
        <v>6</v>
      </c>
      <c r="D286">
        <v>6</v>
      </c>
      <c r="E286">
        <v>3</v>
      </c>
      <c r="F286">
        <v>8</v>
      </c>
      <c r="G286" t="s">
        <v>479</v>
      </c>
      <c r="H286">
        <v>340</v>
      </c>
      <c r="K286">
        <v>1</v>
      </c>
      <c r="L286" t="s">
        <v>440</v>
      </c>
      <c r="M286" t="s">
        <v>337</v>
      </c>
    </row>
    <row r="287" spans="1:13" customFormat="1" hidden="1" x14ac:dyDescent="0.25">
      <c r="A287">
        <v>186</v>
      </c>
      <c r="B287" t="s">
        <v>596</v>
      </c>
      <c r="C287">
        <v>6</v>
      </c>
      <c r="D287">
        <v>3</v>
      </c>
      <c r="E287">
        <v>3</v>
      </c>
      <c r="F287">
        <v>8</v>
      </c>
      <c r="G287" t="s">
        <v>597</v>
      </c>
      <c r="H287">
        <v>170</v>
      </c>
      <c r="K287">
        <v>1</v>
      </c>
      <c r="L287" t="s">
        <v>440</v>
      </c>
      <c r="M287" t="s">
        <v>596</v>
      </c>
    </row>
    <row r="288" spans="1:13" customFormat="1" hidden="1" x14ac:dyDescent="0.25">
      <c r="A288">
        <v>187</v>
      </c>
      <c r="B288" t="s">
        <v>598</v>
      </c>
      <c r="C288">
        <v>5</v>
      </c>
      <c r="D288">
        <v>5</v>
      </c>
      <c r="E288">
        <v>1</v>
      </c>
      <c r="F288">
        <v>9</v>
      </c>
      <c r="G288" t="s">
        <v>599</v>
      </c>
      <c r="H288">
        <v>250</v>
      </c>
      <c r="K288">
        <v>1</v>
      </c>
      <c r="L288" t="s">
        <v>440</v>
      </c>
      <c r="M288" t="s">
        <v>598</v>
      </c>
    </row>
    <row r="289" spans="1:13" customFormat="1" hidden="1" x14ac:dyDescent="0.25">
      <c r="A289">
        <v>188</v>
      </c>
      <c r="B289" t="s">
        <v>600</v>
      </c>
      <c r="C289">
        <v>5</v>
      </c>
      <c r="D289">
        <v>4</v>
      </c>
      <c r="E289">
        <v>2</v>
      </c>
      <c r="F289">
        <v>9</v>
      </c>
      <c r="G289" t="s">
        <v>601</v>
      </c>
      <c r="H289">
        <v>230</v>
      </c>
      <c r="K289">
        <v>1</v>
      </c>
      <c r="L289" t="s">
        <v>440</v>
      </c>
      <c r="M289" t="s">
        <v>600</v>
      </c>
    </row>
    <row r="290" spans="1:13" customFormat="1" hidden="1" x14ac:dyDescent="0.25">
      <c r="A290">
        <v>189</v>
      </c>
      <c r="B290" t="s">
        <v>638</v>
      </c>
      <c r="C290">
        <v>6</v>
      </c>
      <c r="D290">
        <v>3</v>
      </c>
      <c r="E290">
        <v>3</v>
      </c>
      <c r="F290">
        <v>8</v>
      </c>
      <c r="G290" t="s">
        <v>652</v>
      </c>
      <c r="H290">
        <v>230</v>
      </c>
      <c r="K290">
        <v>1</v>
      </c>
      <c r="L290" t="s">
        <v>440</v>
      </c>
      <c r="M290" t="s">
        <v>638</v>
      </c>
    </row>
    <row r="291" spans="1:13" customFormat="1" hidden="1" x14ac:dyDescent="0.25">
      <c r="A291">
        <v>190</v>
      </c>
      <c r="B291" t="s">
        <v>639</v>
      </c>
      <c r="C291">
        <v>3</v>
      </c>
      <c r="D291">
        <v>7</v>
      </c>
      <c r="E291">
        <v>2</v>
      </c>
      <c r="F291">
        <v>9</v>
      </c>
      <c r="G291" t="s">
        <v>651</v>
      </c>
      <c r="H291">
        <v>110</v>
      </c>
      <c r="K291">
        <v>1</v>
      </c>
      <c r="L291" t="s">
        <v>440</v>
      </c>
      <c r="M291" t="s">
        <v>639</v>
      </c>
    </row>
    <row r="292" spans="1:13" customFormat="1" hidden="1" x14ac:dyDescent="0.25">
      <c r="A292">
        <v>191</v>
      </c>
      <c r="B292" t="s">
        <v>640</v>
      </c>
      <c r="C292">
        <v>6</v>
      </c>
      <c r="D292">
        <v>3</v>
      </c>
      <c r="E292">
        <v>4</v>
      </c>
      <c r="F292">
        <v>8</v>
      </c>
      <c r="G292" t="s">
        <v>650</v>
      </c>
      <c r="H292">
        <v>160</v>
      </c>
      <c r="K292">
        <v>1</v>
      </c>
      <c r="L292" t="s">
        <v>440</v>
      </c>
      <c r="M292" t="s">
        <v>640</v>
      </c>
    </row>
    <row r="293" spans="1:13" customFormat="1" hidden="1" x14ac:dyDescent="0.25">
      <c r="A293">
        <v>192</v>
      </c>
      <c r="B293" t="s">
        <v>641</v>
      </c>
      <c r="C293">
        <v>6</v>
      </c>
      <c r="D293">
        <v>3</v>
      </c>
      <c r="E293">
        <v>4</v>
      </c>
      <c r="F293">
        <v>9</v>
      </c>
      <c r="G293" t="s">
        <v>649</v>
      </c>
      <c r="H293">
        <v>190</v>
      </c>
      <c r="K293">
        <v>1</v>
      </c>
      <c r="L293" t="s">
        <v>440</v>
      </c>
      <c r="M293" t="s">
        <v>641</v>
      </c>
    </row>
    <row r="294" spans="1:13" customFormat="1" hidden="1" x14ac:dyDescent="0.25">
      <c r="A294">
        <v>193</v>
      </c>
      <c r="B294" t="s">
        <v>642</v>
      </c>
      <c r="C294">
        <v>7</v>
      </c>
      <c r="D294">
        <v>3</v>
      </c>
      <c r="E294">
        <v>4</v>
      </c>
      <c r="F294">
        <v>8</v>
      </c>
      <c r="G294" t="s">
        <v>648</v>
      </c>
      <c r="H294">
        <v>170</v>
      </c>
      <c r="K294">
        <v>1</v>
      </c>
      <c r="L294" t="s">
        <v>440</v>
      </c>
      <c r="M294" t="s">
        <v>642</v>
      </c>
    </row>
    <row r="295" spans="1:13" customFormat="1" hidden="1" x14ac:dyDescent="0.25">
      <c r="A295">
        <v>194</v>
      </c>
      <c r="B295" t="s">
        <v>643</v>
      </c>
      <c r="C295">
        <v>7</v>
      </c>
      <c r="D295">
        <v>3</v>
      </c>
      <c r="E295">
        <v>4</v>
      </c>
      <c r="F295">
        <v>7</v>
      </c>
      <c r="G295" t="s">
        <v>647</v>
      </c>
      <c r="H295">
        <v>230</v>
      </c>
      <c r="K295">
        <v>1</v>
      </c>
      <c r="L295" t="s">
        <v>440</v>
      </c>
      <c r="M295" t="s">
        <v>643</v>
      </c>
    </row>
    <row r="296" spans="1:13" customFormat="1" hidden="1" x14ac:dyDescent="0.25">
      <c r="A296">
        <v>195</v>
      </c>
    </row>
    <row r="297" spans="1:13" customFormat="1" hidden="1" x14ac:dyDescent="0.25">
      <c r="A297">
        <v>196</v>
      </c>
    </row>
    <row r="298" spans="1:13" customFormat="1" hidden="1" x14ac:dyDescent="0.25">
      <c r="A298">
        <v>197</v>
      </c>
    </row>
    <row r="299" spans="1:13" customFormat="1" hidden="1" x14ac:dyDescent="0.25">
      <c r="A299">
        <v>198</v>
      </c>
    </row>
    <row r="300" spans="1:13" customFormat="1" hidden="1" x14ac:dyDescent="0.25">
      <c r="A300">
        <v>199</v>
      </c>
    </row>
  </sheetData>
  <sheetProtection sheet="1" selectLockedCells="1"/>
  <mergeCells count="24">
    <mergeCell ref="D5:J5"/>
    <mergeCell ref="M5:O5"/>
    <mergeCell ref="K30:L30"/>
    <mergeCell ref="M30:N30"/>
    <mergeCell ref="K26:L26"/>
    <mergeCell ref="M24:O26"/>
    <mergeCell ref="K28:L28"/>
    <mergeCell ref="M28:N28"/>
    <mergeCell ref="B32:P32"/>
    <mergeCell ref="AC121:AS121"/>
    <mergeCell ref="AU121:BJ121"/>
    <mergeCell ref="BL121:BO121"/>
    <mergeCell ref="B3:C3"/>
    <mergeCell ref="B4:C4"/>
    <mergeCell ref="F3:J3"/>
    <mergeCell ref="F4:J4"/>
    <mergeCell ref="M3:O3"/>
    <mergeCell ref="M4:O4"/>
    <mergeCell ref="K6:L6"/>
    <mergeCell ref="M6:N6"/>
    <mergeCell ref="K24:L24"/>
    <mergeCell ref="K29:L29"/>
    <mergeCell ref="M29:N29"/>
    <mergeCell ref="K25:L25"/>
  </mergeCells>
  <conditionalFormatting sqref="BH7:BH22">
    <cfRule type="expression" dxfId="17" priority="13" stopIfTrue="1">
      <formula>IF($BH7="",TRUE,FALSE)</formula>
    </cfRule>
    <cfRule type="expression" dxfId="16" priority="14" stopIfTrue="1">
      <formula>IF($BH7=$BL7,TRUE,FALSE)</formula>
    </cfRule>
    <cfRule type="expression" dxfId="15" priority="15" stopIfTrue="1">
      <formula>IF($BH7=$BK7,TRUE,FALSE)</formula>
    </cfRule>
  </conditionalFormatting>
  <conditionalFormatting sqref="BI7:BI22">
    <cfRule type="expression" dxfId="14" priority="10" stopIfTrue="1">
      <formula>IF($BI7="",TRUE,FALSE)</formula>
    </cfRule>
    <cfRule type="expression" dxfId="13" priority="11" stopIfTrue="1">
      <formula>IF($BI7=$BN7,TRUE,FALSE)</formula>
    </cfRule>
    <cfRule type="expression" dxfId="12" priority="12" stopIfTrue="1">
      <formula>IF($BI7=$BM7,TRUE,FALSE)</formula>
    </cfRule>
  </conditionalFormatting>
  <conditionalFormatting sqref="BJ7:BJ22">
    <cfRule type="expression" dxfId="11" priority="7" stopIfTrue="1">
      <formula>IF($BJ7="",TRUE,FALSE)</formula>
    </cfRule>
    <cfRule type="expression" dxfId="10" priority="8" stopIfTrue="1">
      <formula>IF($BJ7=$BP7,TRUE,FALSE)</formula>
    </cfRule>
    <cfRule type="expression" dxfId="9" priority="9" stopIfTrue="1">
      <formula>IF($BJ7=$BO7,TRUE,FALSE)</formula>
    </cfRule>
  </conditionalFormatting>
  <conditionalFormatting sqref="D7:D22">
    <cfRule type="expression" dxfId="8" priority="6" stopIfTrue="1">
      <formula>IF($W$6,TRUE,FALSE)</formula>
    </cfRule>
  </conditionalFormatting>
  <conditionalFormatting sqref="D5">
    <cfRule type="expression" dxfId="7" priority="5" stopIfTrue="1">
      <formula>IF(OR($W$6,$X$6),TRUE,FALSE)</formula>
    </cfRule>
  </conditionalFormatting>
  <conditionalFormatting sqref="K24 J26:L26">
    <cfRule type="expression" dxfId="6" priority="3" stopIfTrue="1">
      <formula>IF($K$26&gt;$K$24,TRUE,FALSE)</formula>
    </cfRule>
  </conditionalFormatting>
  <conditionalFormatting sqref="M24:O26">
    <cfRule type="expression" dxfId="5" priority="2" stopIfTrue="1">
      <formula>IF($M$24="",FALSE,TRUE)</formula>
    </cfRule>
  </conditionalFormatting>
  <conditionalFormatting sqref="M29:N30">
    <cfRule type="expression" dxfId="4" priority="16" stopIfTrue="1">
      <formula>IF($M$30&gt;$M$29,TRUE,FALSE)</formula>
    </cfRule>
  </conditionalFormatting>
  <conditionalFormatting sqref="O29:O30">
    <cfRule type="expression" dxfId="3" priority="17" stopIfTrue="1">
      <formula>IF($O$30&gt;$O$29,TRUE,FALSE)</formula>
    </cfRule>
  </conditionalFormatting>
  <conditionalFormatting sqref="J25:L25">
    <cfRule type="expression" dxfId="2" priority="18" stopIfTrue="1">
      <formula>IF($K$25&lt;$T$32*1000,TRUE,FALSE)</formula>
    </cfRule>
  </conditionalFormatting>
  <conditionalFormatting sqref="AF7:BE22">
    <cfRule type="expression" dxfId="1" priority="19" stopIfTrue="1">
      <formula>IF($BF7&lt;&gt;"",TRUE,FALSE)</formula>
    </cfRule>
  </conditionalFormatting>
  <conditionalFormatting sqref="P7:P22">
    <cfRule type="expression" dxfId="0" priority="1">
      <formula>IF($P$7="",TRUE,FALSE)</formula>
    </cfRule>
  </conditionalFormatting>
  <dataValidations count="9">
    <dataValidation type="list" showInputMessage="1" showErrorMessage="1" sqref="K7:O22" xr:uid="{00000000-0002-0000-0000-000000000000}">
      <formula1>INDIRECT(AS7)</formula1>
    </dataValidation>
    <dataValidation type="list" showInputMessage="1" showErrorMessage="1" sqref="D7:D22" xr:uid="{00000000-0002-0000-0000-000001000000}">
      <formula1>$R$6:$R$23</formula1>
    </dataValidation>
    <dataValidation type="list" allowBlank="1" showInputMessage="1" showErrorMessage="1" sqref="C24" xr:uid="{00000000-0002-0000-0000-000002000000}">
      <formula1>$Y$24:$Y$32</formula1>
    </dataValidation>
    <dataValidation type="list" allowBlank="1" showInputMessage="1" showErrorMessage="1" sqref="C25:C27" xr:uid="{00000000-0002-0000-0000-000003000000}">
      <formula1>$Y$24:$Y$33</formula1>
    </dataValidation>
    <dataValidation type="list" allowBlank="1" showInputMessage="1" showErrorMessage="1" sqref="C28 C30" xr:uid="{00000000-0002-0000-0000-000004000000}">
      <formula1>$Y$24:$Y$25</formula1>
    </dataValidation>
    <dataValidation type="list" allowBlank="1" showInputMessage="1" showErrorMessage="1" sqref="C29" xr:uid="{00000000-0002-0000-0000-000005000000}">
      <formula1>$Y$24:$Y$27</formula1>
    </dataValidation>
    <dataValidation type="list" allowBlank="1" showInputMessage="1" showErrorMessage="1" sqref="C31" xr:uid="{00000000-0002-0000-0000-000007000000}">
      <formula1>$Y$24:$Y$26</formula1>
    </dataValidation>
    <dataValidation type="list" allowBlank="1" showInputMessage="1" showErrorMessage="1" sqref="D4" xr:uid="{00000000-0002-0000-0000-000006000000}">
      <formula1>$X$102:$X$128</formula1>
    </dataValidation>
    <dataValidation type="list" allowBlank="1" showInputMessage="1" showErrorMessage="1" sqref="P7:P22" xr:uid="{DF6B1136-60FC-47A7-880D-BB43AA44ACE2}">
      <formula1>$X$24:$X$27</formula1>
    </dataValidation>
  </dataValidations>
  <pageMargins left="1.3472222222222222E-2" right="1.3472222222222222E-2" top="0.78740157499999996" bottom="0.78740157499999996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Coach_1</vt:lpstr>
      <vt:lpstr>Coach_1!Druckbereich</vt:lpstr>
      <vt:lpstr>Playerlist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Squad Rosters for World Cup 2019</dc:title>
  <dc:creator>Torsten Blaetter</dc:creator>
  <cp:lastModifiedBy>Blaetter, Torsten</cp:lastModifiedBy>
  <cp:lastPrinted>2018-04-05T05:40:09Z</cp:lastPrinted>
  <dcterms:created xsi:type="dcterms:W3CDTF">2018-02-12T10:13:08Z</dcterms:created>
  <dcterms:modified xsi:type="dcterms:W3CDTF">2019-05-29T08:58:18Z</dcterms:modified>
</cp:coreProperties>
</file>